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10" windowHeight="10410"/>
  </bookViews>
  <sheets>
    <sheet name="Statistics" sheetId="1" r:id="rId1"/>
    <sheet name="Updated Infographic" sheetId="3" r:id="rId2"/>
    <sheet name="Members as of 12-01-2020" sheetId="4" r:id="rId3"/>
  </sheets>
  <calcPr calcId="162913"/>
</workbook>
</file>

<file path=xl/calcChain.xml><?xml version="1.0" encoding="utf-8"?>
<calcChain xmlns="http://schemas.openxmlformats.org/spreadsheetml/2006/main">
  <c r="I26" i="3" l="1"/>
  <c r="G22" i="3"/>
  <c r="C22" i="3"/>
  <c r="C18" i="3"/>
  <c r="H9" i="3"/>
  <c r="E9" i="3"/>
  <c r="B48" i="1"/>
  <c r="M29" i="1"/>
  <c r="M25" i="1"/>
  <c r="M24" i="1"/>
  <c r="M28" i="1"/>
  <c r="B47" i="1" l="1"/>
  <c r="L29" i="1"/>
  <c r="L25" i="1"/>
  <c r="L28" i="1"/>
  <c r="L24" i="1"/>
  <c r="B46" i="1" l="1"/>
  <c r="K29" i="1"/>
  <c r="K25" i="1"/>
  <c r="K28" i="1"/>
  <c r="K24" i="1"/>
  <c r="E79" i="1" l="1"/>
  <c r="B45" i="1"/>
  <c r="J28" i="1"/>
  <c r="J24" i="1"/>
  <c r="J29" i="1"/>
  <c r="J25" i="1"/>
  <c r="B44" i="1" l="1"/>
  <c r="I29" i="1"/>
  <c r="I25" i="1"/>
  <c r="I28" i="1"/>
  <c r="I24" i="1"/>
  <c r="B43" i="1" l="1"/>
  <c r="H29" i="1"/>
  <c r="H25" i="1"/>
  <c r="H28" i="1"/>
  <c r="H24" i="1"/>
  <c r="D79" i="1" l="1"/>
  <c r="B42" i="1"/>
  <c r="G29" i="1"/>
  <c r="G25" i="1"/>
  <c r="G28" i="1"/>
  <c r="G24" i="1"/>
  <c r="B41" i="1" l="1"/>
  <c r="F29" i="1"/>
  <c r="F25" i="1"/>
  <c r="F28" i="1"/>
  <c r="F24" i="1"/>
  <c r="B40" i="1" l="1"/>
  <c r="E29" i="1"/>
  <c r="E25" i="1"/>
  <c r="E28" i="1"/>
  <c r="E24" i="1"/>
  <c r="C79" i="1" l="1"/>
  <c r="B39" i="1"/>
  <c r="D29" i="1"/>
  <c r="D25" i="1"/>
  <c r="D28" i="1"/>
  <c r="D24" i="1"/>
  <c r="B38" i="1" l="1"/>
  <c r="C29" i="1"/>
  <c r="C25" i="1"/>
  <c r="C28" i="1"/>
  <c r="C24" i="1"/>
  <c r="B79" i="1" l="1"/>
  <c r="B37" i="1" l="1"/>
  <c r="B29" i="1"/>
  <c r="B25" i="1"/>
  <c r="B28" i="1"/>
  <c r="B24" i="1"/>
  <c r="H3" i="1" l="1"/>
  <c r="H7" i="1"/>
  <c r="F7" i="1" l="1"/>
  <c r="G7" i="1"/>
  <c r="I7" i="1"/>
  <c r="J7" i="1"/>
  <c r="K7" i="1"/>
  <c r="L7" i="1"/>
  <c r="M7" i="1"/>
  <c r="E7" i="1"/>
  <c r="I16" i="1" l="1"/>
  <c r="J16" i="1"/>
  <c r="K16" i="1"/>
  <c r="L16" i="1"/>
  <c r="M16" i="1"/>
  <c r="N16" i="1" l="1"/>
  <c r="H16" i="1" l="1"/>
  <c r="H18" i="1" s="1"/>
  <c r="G16" i="1"/>
  <c r="F16" i="1"/>
  <c r="E16" i="1"/>
  <c r="D16" i="1"/>
  <c r="C16" i="1"/>
  <c r="B16" i="1"/>
  <c r="M27" i="1"/>
  <c r="L27" i="1"/>
  <c r="K27" i="1"/>
  <c r="J27" i="1"/>
  <c r="I27" i="1"/>
  <c r="H27" i="1"/>
  <c r="G27" i="1"/>
  <c r="F27" i="1"/>
  <c r="E27" i="1"/>
  <c r="D27" i="1"/>
  <c r="C27" i="1"/>
  <c r="B27" i="1"/>
  <c r="M23" i="1"/>
  <c r="L23" i="1"/>
  <c r="K23" i="1"/>
  <c r="J23" i="1"/>
  <c r="I23" i="1"/>
  <c r="H23" i="1"/>
  <c r="G23" i="1"/>
  <c r="F23" i="1"/>
  <c r="E23" i="1"/>
  <c r="D23" i="1"/>
  <c r="C23" i="1"/>
  <c r="B23" i="1"/>
  <c r="D7" i="1"/>
  <c r="C7" i="1"/>
  <c r="B7" i="1"/>
  <c r="M3" i="1"/>
  <c r="L3" i="1"/>
  <c r="L18" i="1" s="1"/>
  <c r="K3" i="1"/>
  <c r="J3" i="1"/>
  <c r="J18" i="1" s="1"/>
  <c r="I3" i="1"/>
  <c r="I18" i="1" s="1"/>
  <c r="G3" i="1"/>
  <c r="F3" i="1"/>
  <c r="E3" i="1"/>
  <c r="D3" i="1"/>
  <c r="C3" i="1"/>
  <c r="B3" i="1"/>
  <c r="F18" i="1" l="1"/>
  <c r="N7" i="1"/>
  <c r="E18" i="1"/>
  <c r="N3" i="1"/>
  <c r="D18" i="1"/>
  <c r="M18" i="1"/>
  <c r="C18" i="1"/>
  <c r="K18" i="1"/>
  <c r="G18" i="1"/>
  <c r="B18" i="1"/>
  <c r="N18" i="1" l="1"/>
  <c r="G18" i="3" s="1"/>
  <c r="E26" i="3" l="1"/>
</calcChain>
</file>

<file path=xl/sharedStrings.xml><?xml version="1.0" encoding="utf-8"?>
<sst xmlns="http://schemas.openxmlformats.org/spreadsheetml/2006/main" count="408" uniqueCount="357">
  <si>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</si>
  <si>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</si>
  <si>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</si>
  <si>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</si>
  <si>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</si>
  <si>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</si>
  <si>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</si>
  <si>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</si>
  <si>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</si>
  <si>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</si>
  <si>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</si>
  <si>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</si>
  <si>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AudioBooks</t>
  </si>
  <si>
    <t>MP3 Audiobook</t>
  </si>
  <si>
    <t>Total eBooks</t>
  </si>
  <si>
    <t>Adobe PDF</t>
  </si>
  <si>
    <t>Adobe EPUB</t>
  </si>
  <si>
    <t>Kindle Book</t>
  </si>
  <si>
    <t>Checkouts Grand Total</t>
  </si>
  <si>
    <t>counting each format of a title only once</t>
  </si>
  <si>
    <t>Audiobook</t>
  </si>
  <si>
    <t>eBook</t>
  </si>
  <si>
    <t>eBooks Checked Out but Never Downloaded</t>
  </si>
  <si>
    <t>Audiobooks Checked Out but Never Downloaded</t>
  </si>
  <si>
    <t>OverDrive Read</t>
  </si>
  <si>
    <t>OverDrive Listen</t>
  </si>
  <si>
    <t>MediaDo Reader</t>
  </si>
  <si>
    <t>Average Waiting Period (as of…)</t>
  </si>
  <si>
    <t>Holds by Format (as of…)</t>
  </si>
  <si>
    <t>All Holds Since Purchase (as of…)</t>
  </si>
  <si>
    <t>Audiobooks</t>
  </si>
  <si>
    <t>TOTAL TITLES</t>
  </si>
  <si>
    <t>TOTAL COPIES</t>
  </si>
  <si>
    <t>eBooks</t>
  </si>
  <si>
    <t>c i r c u l a t i o n s</t>
  </si>
  <si>
    <t>Wisconsin Schools Digital Library</t>
  </si>
  <si>
    <t>P A R T I C I P A T I O N</t>
  </si>
  <si>
    <t>Students</t>
  </si>
  <si>
    <t>Districts</t>
  </si>
  <si>
    <t>https://www.wils.org/wsdlc/</t>
  </si>
  <si>
    <t>h o l d s</t>
  </si>
  <si>
    <t>NUMBER of TITLES</t>
  </si>
  <si>
    <t>NUMBER of COPIES</t>
  </si>
  <si>
    <t>YTD CHECKOUTS</t>
  </si>
  <si>
    <t>CURRENT HOLDS</t>
  </si>
  <si>
    <t>Total Video</t>
  </si>
  <si>
    <t>Streaming Video</t>
  </si>
  <si>
    <t>Enrollment (as of…)</t>
  </si>
  <si>
    <t>Members</t>
  </si>
  <si>
    <t>Altoona School District</t>
  </si>
  <si>
    <t>Amery School District</t>
  </si>
  <si>
    <t>Antigo Unified School District</t>
  </si>
  <si>
    <t>Ashwaubenon School District</t>
  </si>
  <si>
    <t>Athens School District</t>
  </si>
  <si>
    <t>Beloit Turner School District</t>
  </si>
  <si>
    <t>Bloomer School District</t>
  </si>
  <si>
    <t>Bristol #1 School District</t>
  </si>
  <si>
    <t>Brown Deer School District</t>
  </si>
  <si>
    <t>Cadott Community School District</t>
  </si>
  <si>
    <t>Cambridge School District</t>
  </si>
  <si>
    <t>Chilton School District</t>
  </si>
  <si>
    <t>Chippewa Falls Area Unified School District</t>
  </si>
  <si>
    <t>Cochrane-Fountain City School District</t>
  </si>
  <si>
    <t>Colby School District</t>
  </si>
  <si>
    <t>Crivitz School District</t>
  </si>
  <si>
    <t>Dodgeville School District</t>
  </si>
  <si>
    <t>Drummond Area School District</t>
  </si>
  <si>
    <t>Evansville Community School District</t>
  </si>
  <si>
    <t>Fort Atkinson School District</t>
  </si>
  <si>
    <t>Frederic School District</t>
  </si>
  <si>
    <t>Genoa City J2 School District</t>
  </si>
  <si>
    <t>Gibraltar Area School District</t>
  </si>
  <si>
    <t>Grafton School District</t>
  </si>
  <si>
    <t>Grantsburg School District</t>
  </si>
  <si>
    <t>Greenwood School District</t>
  </si>
  <si>
    <t>Hayward Community School District</t>
  </si>
  <si>
    <t>Herman-Neosho-Rubicon School District</t>
  </si>
  <si>
    <t>Hilbert School District</t>
  </si>
  <si>
    <t>Holy Hill Area School District</t>
  </si>
  <si>
    <t>Howard-Suamico School District</t>
  </si>
  <si>
    <t>Howards Grove School District</t>
  </si>
  <si>
    <t>Ithaca School District</t>
  </si>
  <si>
    <t>Janesville School District</t>
  </si>
  <si>
    <t>Kewaskum School District</t>
  </si>
  <si>
    <t>Lac du Flambeau #1 School District</t>
  </si>
  <si>
    <t>Lake Country School District</t>
  </si>
  <si>
    <t>Luxemburg-Casco School District</t>
  </si>
  <si>
    <t>Maple Dale-Indian Hill School District</t>
  </si>
  <si>
    <t>Marinette School District</t>
  </si>
  <si>
    <t>Marion School District</t>
  </si>
  <si>
    <t>Marshall School District</t>
  </si>
  <si>
    <t>Menasha Joint School District</t>
  </si>
  <si>
    <t>Mineral Point Unified School District</t>
  </si>
  <si>
    <t>Mosinee School District</t>
  </si>
  <si>
    <t>Neillsville School District</t>
  </si>
  <si>
    <t>North Lakeland School District</t>
  </si>
  <si>
    <t>Northland Pines School District</t>
  </si>
  <si>
    <t>Oakfield School District</t>
  </si>
  <si>
    <t>Oconomowoc Area School District</t>
  </si>
  <si>
    <t>Omro School District</t>
  </si>
  <si>
    <t>Oregon School District</t>
  </si>
  <si>
    <t>Parkview School District</t>
  </si>
  <si>
    <t>Pecatonica Area School District</t>
  </si>
  <si>
    <t>Plymouth Joint School District</t>
  </si>
  <si>
    <t>Portage Community School District</t>
  </si>
  <si>
    <t>Rhinelander School District</t>
  </si>
  <si>
    <t>Rib Lake School District</t>
  </si>
  <si>
    <t>Richland School District</t>
  </si>
  <si>
    <t>River Falls School District</t>
  </si>
  <si>
    <t>Sauk Prairie School District</t>
  </si>
  <si>
    <t>Shorewood School District</t>
  </si>
  <si>
    <t>Solon Springs School District</t>
  </si>
  <si>
    <t>Spencer School District</t>
  </si>
  <si>
    <t>Stanley-Boyd Area School District</t>
  </si>
  <si>
    <t>Sturgeon Bay School District</t>
  </si>
  <si>
    <t>Thorp School District</t>
  </si>
  <si>
    <t>Tigerton School District</t>
  </si>
  <si>
    <t>Tomahawk School District</t>
  </si>
  <si>
    <t>Tomorrow River School District</t>
  </si>
  <si>
    <t>Unity School District</t>
  </si>
  <si>
    <t>Wauwatosa School District</t>
  </si>
  <si>
    <t>West Bend School District</t>
  </si>
  <si>
    <t>Whitefish Bay School District</t>
  </si>
  <si>
    <t>Whitnall School District</t>
  </si>
  <si>
    <t>Yorkville J2 School District</t>
  </si>
  <si>
    <t>Ashland School District</t>
  </si>
  <si>
    <t>Campbellsport School District</t>
  </si>
  <si>
    <t>Dominican High School</t>
  </si>
  <si>
    <t>Fox Point-Bayside School District</t>
  </si>
  <si>
    <t>Indian Community School</t>
  </si>
  <si>
    <t>Kimberly Area School District</t>
  </si>
  <si>
    <t>Lodi School District</t>
  </si>
  <si>
    <t>McFarland School District</t>
  </si>
  <si>
    <t>Merrill Area School District</t>
  </si>
  <si>
    <t>Prairie School</t>
  </si>
  <si>
    <t>Waupaca School District</t>
  </si>
  <si>
    <t>West Salem School District</t>
  </si>
  <si>
    <t>Current</t>
  </si>
  <si>
    <t>Alma Center-Humbird-Merrillan School District</t>
  </si>
  <si>
    <t>Augusta School District</t>
  </si>
  <si>
    <t>Berlin Area School District</t>
  </si>
  <si>
    <t>Cameron School District</t>
  </si>
  <si>
    <t>Deerfield Community School District</t>
  </si>
  <si>
    <t>Franklin School District</t>
  </si>
  <si>
    <t>Kaukauna Area School District</t>
  </si>
  <si>
    <t>Kenosha Unified School District</t>
  </si>
  <si>
    <t>Lake Geneva-Genoa City Union High School District</t>
  </si>
  <si>
    <t>Marathon City School District</t>
  </si>
  <si>
    <t>Mequon-Thiensville School District</t>
  </si>
  <si>
    <t>Nicolet Union High School District</t>
  </si>
  <si>
    <t>Oak Creek-Franklin Joint School District</t>
  </si>
  <si>
    <t>Oconto Falls School District</t>
  </si>
  <si>
    <t>Port Washington-Saukville School District</t>
  </si>
  <si>
    <t>Prairie du Chien Area School District</t>
  </si>
  <si>
    <t>Random Lake School District</t>
  </si>
  <si>
    <t>Shell Lake School District</t>
  </si>
  <si>
    <t>St Francis School District</t>
  </si>
  <si>
    <t>Stoughton Area School District</t>
  </si>
  <si>
    <t>Sun Prairie School District</t>
  </si>
  <si>
    <t>Trevor-Wilmot Consolidated School District</t>
  </si>
  <si>
    <t>Union Grove Union High School District</t>
  </si>
  <si>
    <t>Waterford Union High School District</t>
  </si>
  <si>
    <t>Wayland Academy</t>
  </si>
  <si>
    <t>Webster School District</t>
  </si>
  <si>
    <t>Wilmot Union High School District</t>
  </si>
  <si>
    <t>Wisconsin Department of Corrections</t>
  </si>
  <si>
    <t>Top 20 Titles With Holds</t>
  </si>
  <si>
    <t>Title</t>
  </si>
  <si>
    <t># Holds</t>
  </si>
  <si>
    <t>Wrecking Ball (Diary of a Wimpy Kid Book 14)</t>
  </si>
  <si>
    <t>Guts: Smile Series, Book 3</t>
  </si>
  <si>
    <t>Fetch-22: Dog Man Series, Book 8</t>
  </si>
  <si>
    <t>It</t>
  </si>
  <si>
    <t>Diary of a Wimpy Kid: Diary of a Wimpy Kid Series, Book 1 (unabridged)</t>
  </si>
  <si>
    <t>Boy-Crazy Stacey: Baby-Sitters Club Graphix Series, Book 7</t>
  </si>
  <si>
    <t>Drama</t>
  </si>
  <si>
    <t>FORTNITE (Official)--The Chronicle: All the Best Moments from Battle Royale</t>
  </si>
  <si>
    <t>Smile: Smile Series, Book 1</t>
  </si>
  <si>
    <t>Sisters: Smile Series, Book 2</t>
  </si>
  <si>
    <t>Karen's Witch: Baby-sitters Little Sister Graphic Novel Series, Book 1</t>
  </si>
  <si>
    <t>Front Desk</t>
  </si>
  <si>
    <t>Lost in the Library: A Story of Patience &amp; Fortitude</t>
  </si>
  <si>
    <t>Refugee</t>
  </si>
  <si>
    <t>One of Us Is Next: The Sequel to One of Us Is Lying</t>
  </si>
  <si>
    <t>One of Us Is Next: The Sequel to One of Us Is Lying (unabridged)</t>
  </si>
  <si>
    <t>Ninja: Get Good: My Ultimate Guide to Gaming</t>
  </si>
  <si>
    <t>Big Nate: Mr. Popularity</t>
  </si>
  <si>
    <t>Restart</t>
  </si>
  <si>
    <t>Guide to Survival</t>
  </si>
  <si>
    <t>December 2019</t>
  </si>
  <si>
    <t>March 2020</t>
  </si>
  <si>
    <t>June 2020</t>
  </si>
  <si>
    <t>September 2020</t>
  </si>
  <si>
    <t>December 2020</t>
  </si>
  <si>
    <t>Patrons with Checkouts 2020 (Unique/Month)</t>
  </si>
  <si>
    <t>Circulation Activity by Format by Month 2020 (includes circulation of titles and copies purchased outside of the Consortium by individual libraries and systems)</t>
  </si>
  <si>
    <t>2020 Total</t>
  </si>
  <si>
    <t>Purchased Titles and Copies through 2020 (includes Consortium titles and copies only)</t>
  </si>
  <si>
    <t>Inception through January 31, 2020</t>
  </si>
  <si>
    <t>Inception through March 31, 2020</t>
  </si>
  <si>
    <t>Inception through April 30, 2020</t>
  </si>
  <si>
    <t>Inception through May 31, 2020</t>
  </si>
  <si>
    <t>Inception through June 30, 2020</t>
  </si>
  <si>
    <t>Inception through July 31, 2020</t>
  </si>
  <si>
    <t>Inception through August 31, 2020</t>
  </si>
  <si>
    <t>Inception through September 30, 2020</t>
  </si>
  <si>
    <t>Inception through October 31, 2020</t>
  </si>
  <si>
    <t>Inception through November 30, 2020</t>
  </si>
  <si>
    <t>Inception through December 31, 2020</t>
  </si>
  <si>
    <t>% of Districts on Sora</t>
  </si>
  <si>
    <t>Inception through February 29, 2020</t>
  </si>
  <si>
    <t>2020 Year to Date Statistics</t>
  </si>
  <si>
    <t>Circ through 2019</t>
  </si>
  <si>
    <t>The Hidden Kingdom: Wings of Fire Graphic Novel Series, Book 3</t>
  </si>
  <si>
    <t>Act</t>
  </si>
  <si>
    <t>The Silver Eyes: Five Nights at Freddy's Graphic Novel Series, Book 1</t>
  </si>
  <si>
    <t>The Good Egg</t>
  </si>
  <si>
    <t>Narwhal's Otter Friend: Narwhal and Jelly Series, Book 4</t>
  </si>
  <si>
    <t>White Bird: A Wonder Story</t>
  </si>
  <si>
    <t>Peppa Plays Soccer</t>
  </si>
  <si>
    <t>I Survived the Sinking of the Titanic, 1912: I Survived Graphic Novel Series, Book 1</t>
  </si>
  <si>
    <t>Sunny Rolls the Dice: Sunny Series, Book 3</t>
  </si>
  <si>
    <t>The Collector</t>
  </si>
  <si>
    <t>Defending Taylor: Hundred Oaks Series, Book 7</t>
  </si>
  <si>
    <t>The Tower of Nero: The Trials of Apollo Series, Book 5 (unabridged)</t>
  </si>
  <si>
    <t>The One and Only Bob</t>
  </si>
  <si>
    <t>Let Me List the Ways</t>
  </si>
  <si>
    <t>Stamped: Racism, Antiracism, and You (unabridged)</t>
  </si>
  <si>
    <t>Harry Potter and the Chamber of Secrets: Harry Potter Series, Book 2 (unabridged)</t>
  </si>
  <si>
    <t>How to Be an Antiracist</t>
  </si>
  <si>
    <t>Stamped--Racism, Antiracism, and You: A Remix of the National Book Award-winning Stamped from the Beginning</t>
  </si>
  <si>
    <t>Going the Distance: Kissing Booth Series, Book 2</t>
  </si>
  <si>
    <t>Captain Underpants and the Tyrannical Retaliation of the Turbo Toilet 2000: Captain Underpants Series, Book 11</t>
  </si>
  <si>
    <t>The Wishing Spell: Land of Stories Series, Book 1 (unabridged)</t>
  </si>
  <si>
    <t>Harry Potter and the Prisoner of Azkaban: Harry Potter Series, Book 3 (unabridged)</t>
  </si>
  <si>
    <t>White Fragility: Why It's So Hard for White People to Talk About Racism</t>
  </si>
  <si>
    <t>The Hunger Games: The Hunger Games Series, Book 1 (unabridged)</t>
  </si>
  <si>
    <t>Jughead's Diner</t>
  </si>
  <si>
    <t>The Deep End (Diary of a Wimpy Kid Book 15)</t>
  </si>
  <si>
    <t>Harry Potter and the Goblet of Fire: Harry Potter Series, Book 4 (unabridged)</t>
  </si>
  <si>
    <t>WWE Ultimate Superstar Guide</t>
  </si>
  <si>
    <t>Camp Half-Blood Confidential: Your Real Guide to the Demigod Training Camp</t>
  </si>
  <si>
    <t>Grime and Punishment: Dog Man Series, Book 9</t>
  </si>
  <si>
    <t>Logan Likes Mary Anne!: Baby-Sitters Club Graphix Series, Book 8</t>
  </si>
  <si>
    <t>The Last Kids on Earth and the Skeleton Road: The Last Kids on Earth Series, Book 6</t>
  </si>
  <si>
    <t>Becoming Brianna</t>
  </si>
  <si>
    <t>Harry Potter and the Sorcerer's Stone: Harry Potter Series, Book 1 (unabridged)</t>
  </si>
  <si>
    <t>The Bad Seed</t>
  </si>
  <si>
    <t>Who Was Kobe Bryant?</t>
  </si>
  <si>
    <t>Wrecking Ball: Diary of a Wimpy Kid Series, Book 14 (unabridged)</t>
  </si>
  <si>
    <t>Escape Room</t>
  </si>
  <si>
    <t>The Good Egg Presents: The Great Eggscape!</t>
  </si>
  <si>
    <t>Hilo Book 6: All the Pieces Fit</t>
  </si>
  <si>
    <t>Brawl of the Wild: Dog Man Series, Book 6</t>
  </si>
  <si>
    <t>Splat the Cat and the Cat in the Moon</t>
  </si>
  <si>
    <t>Open EPUB</t>
  </si>
  <si>
    <t>Kobo Ebook</t>
  </si>
  <si>
    <t>Almond-Bancroft School District</t>
  </si>
  <si>
    <t>Bangor School District</t>
  </si>
  <si>
    <t>Beaver Dam Unified School District</t>
  </si>
  <si>
    <t>Beecher-Dunbar-Pembine School District</t>
  </si>
  <si>
    <t>Belleville School District</t>
  </si>
  <si>
    <t>Black Hawk School District</t>
  </si>
  <si>
    <t>Blair-Taylor School District</t>
  </si>
  <si>
    <t>Boscobel School District</t>
  </si>
  <si>
    <t>Brillion School District</t>
  </si>
  <si>
    <t>Cambria-Friesland School District</t>
  </si>
  <si>
    <t>Cashton School District</t>
  </si>
  <si>
    <t>Chetek-Weyerhaeuser School District</t>
  </si>
  <si>
    <t>Clear Lake School District</t>
  </si>
  <si>
    <t>Clintonville School District</t>
  </si>
  <si>
    <t>Darlington Community School District</t>
  </si>
  <si>
    <t>De Pere Unified School District</t>
  </si>
  <si>
    <t>Denmark School District</t>
  </si>
  <si>
    <t>Dodgeland School District</t>
  </si>
  <si>
    <t>EAGLE School</t>
  </si>
  <si>
    <t>East Troy Community School District</t>
  </si>
  <si>
    <t>Elk Mound School District</t>
  </si>
  <si>
    <t>Erin School District</t>
  </si>
  <si>
    <t>Fall Creek School District</t>
  </si>
  <si>
    <t>Fond du Lac School District</t>
  </si>
  <si>
    <t>Freedom Area School District</t>
  </si>
  <si>
    <t>Green Lake School District</t>
  </si>
  <si>
    <t>Greenfield School District</t>
  </si>
  <si>
    <t>Hamilton School District</t>
  </si>
  <si>
    <t>Hartford Jt 1 School District</t>
  </si>
  <si>
    <t>Hartland-Lakeside J3 School District</t>
  </si>
  <si>
    <t>Hillsboro School District</t>
  </si>
  <si>
    <t>Holmen School District</t>
  </si>
  <si>
    <t>Iola-Scandinavia School District</t>
  </si>
  <si>
    <t>Iowa-Grant School District</t>
  </si>
  <si>
    <t>Kewaunee School District</t>
  </si>
  <si>
    <t>Kickapoo Area School District</t>
  </si>
  <si>
    <t>Ladysmith School District</t>
  </si>
  <si>
    <t>Lake Geneva Joint #1 School District</t>
  </si>
  <si>
    <t>Lakeland Union High School District</t>
  </si>
  <si>
    <t>Lancaster Community School District</t>
  </si>
  <si>
    <t>Little Chute Area School District</t>
  </si>
  <si>
    <t>Luck School District</t>
  </si>
  <si>
    <t>Manawa School District</t>
  </si>
  <si>
    <t>Maple School District</t>
  </si>
  <si>
    <t>Mauston School District</t>
  </si>
  <si>
    <t>Mayville School District</t>
  </si>
  <si>
    <t>Middleton-Cross Plains Area School District</t>
  </si>
  <si>
    <t>Mishicot School District</t>
  </si>
  <si>
    <t>Mukwonago Area School District</t>
  </si>
  <si>
    <t>Necedah Area School District</t>
  </si>
  <si>
    <t>Nekoosa School District</t>
  </si>
  <si>
    <t>New Auburn School District</t>
  </si>
  <si>
    <t>New Berlin School District</t>
  </si>
  <si>
    <t>New London School District</t>
  </si>
  <si>
    <t>North Crawford School District</t>
  </si>
  <si>
    <t>Onalaska School District</t>
  </si>
  <si>
    <t>Pewaukee School District</t>
  </si>
  <si>
    <t>Platteville School District</t>
  </si>
  <si>
    <t>Potosi School District</t>
  </si>
  <si>
    <t>Prescott School District</t>
  </si>
  <si>
    <t>Racine Unified School District</t>
  </si>
  <si>
    <t>Rice Lake Area School District</t>
  </si>
  <si>
    <t>Ripon Area School District</t>
  </si>
  <si>
    <t>Rosendale-Brandon School District</t>
  </si>
  <si>
    <t>South Milwaukee School District</t>
  </si>
  <si>
    <t>St Croix Falls School District</t>
  </si>
  <si>
    <t>Stevens Point Area School District</t>
  </si>
  <si>
    <t>Stone Bank School District</t>
  </si>
  <si>
    <t>Superior School District</t>
  </si>
  <si>
    <t>Suring School District</t>
  </si>
  <si>
    <t>Three Lakes School District</t>
  </si>
  <si>
    <t>Twin Lakes #4 School District</t>
  </si>
  <si>
    <t>Union Grove Jt 1 School District</t>
  </si>
  <si>
    <t>Verona Area School District</t>
  </si>
  <si>
    <t>Viroqua Area School District</t>
  </si>
  <si>
    <t>Washington-Caldwell School District</t>
  </si>
  <si>
    <t>Waterford Graded School District</t>
  </si>
  <si>
    <t>Waunakee Community School District</t>
  </si>
  <si>
    <t>Wausau School District</t>
  </si>
  <si>
    <t>Wautoma Area School District</t>
  </si>
  <si>
    <t>West De Pere School District</t>
  </si>
  <si>
    <t>Whitewater Unified School District</t>
  </si>
  <si>
    <t>Wild Rose School District</t>
  </si>
  <si>
    <t>Wisconsin Heights School District</t>
  </si>
  <si>
    <t>Wisconsin School for the Deaf</t>
  </si>
  <si>
    <t>Woodlands Schools</t>
  </si>
  <si>
    <t>Happy Narwhalidays (A Narwhal and Jelly Book #5)</t>
  </si>
  <si>
    <t>Through the Moon: The Dragon Prince Graphic Novel Series, Book 1</t>
  </si>
  <si>
    <t>Epic Bases</t>
  </si>
  <si>
    <t>The Bad Guys in the One?!: The Bad Guys Series, Book 12</t>
  </si>
  <si>
    <t>The Tower of Nero: The Trials of Apollo Series, Book 5</t>
  </si>
  <si>
    <t>The Lost Heir: Wings of Fire Graphic Novel Series, Book 2</t>
  </si>
  <si>
    <t>Pete the Cat's 12 Groovy Days of Christmas</t>
  </si>
  <si>
    <t>Ultimate Jungle Rumble (Who Would Win?)</t>
  </si>
  <si>
    <t>Spy School Revolution</t>
  </si>
  <si>
    <t>Heartstopper, Volume 1</t>
  </si>
  <si>
    <t>Unlocked Book 8.5</t>
  </si>
  <si>
    <t>Ultimate Ocean Rumble</t>
  </si>
  <si>
    <t>The Legend of Zelda Breath of The Wild DLC 1 Game Guide Unofficial</t>
  </si>
  <si>
    <t>A S  O F  1 / 4 / 2 0 2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</si>
</sst>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Georgia"/>
      <family val="1"/>
    </font>
    <font>
      <sz val="36"/>
      <color theme="1"/>
      <name val="Georgia"/>
      <family val="1"/>
    </font>
    <font>
      <b/>
      <sz val="1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1"/>
      <name val="Georgia"/>
      <family val="1"/>
    </font>
    <font>
      <b/>
      <sz val="28"/>
      <color theme="1"/>
      <name val="Calibri"/>
      <family val="2"/>
      <scheme val="minor"/>
    </font>
    <font>
      <sz val="24"/>
      <color theme="1"/>
      <name val="Georgia"/>
      <family val="1"/>
    </font>
    <font>
      <sz val="14"/>
      <color theme="1"/>
      <name val="Georgia"/>
      <family val="1"/>
    </font>
    <font>
      <u/>
      <sz val="15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20"/>
      <color theme="1"/>
      <name val="Georgia"/>
      <family val="1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D733"/>
        <bgColor indexed="64"/>
      </patternFill>
    </fill>
    <fill>
      <patternFill patternType="solid">
        <fgColor rgb="FF9ECDE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15">
    <xf numFmtId="0" fontId="0" fillId="0" borderId="0" xfId="0"/>
    <xf numFmtId="0" fontId="1" fillId="0" borderId="4" xfId="0" applyFont="1" applyBorder="1"/>
    <xf numFmtId="0" fontId="1" fillId="0" borderId="0" xfId="0" applyFont="1"/>
    <xf numFmtId="3" fontId="1" fillId="0" borderId="0" xfId="0" applyNumberFormat="1" applyFont="1"/>
    <xf numFmtId="3" fontId="1" fillId="0" borderId="5" xfId="0" applyNumberFormat="1" applyFont="1" applyBorder="1"/>
    <xf numFmtId="0" fontId="0" fillId="2" borderId="4" xfId="0" applyFill="1" applyBorder="1" applyAlignment="1">
      <alignment horizontal="right"/>
    </xf>
    <xf numFmtId="3" fontId="0" fillId="2" borderId="0" xfId="0" applyNumberFormat="1" applyFill="1"/>
    <xf numFmtId="0" fontId="1" fillId="0" borderId="6" xfId="0" applyFont="1" applyBorder="1"/>
    <xf numFmtId="3" fontId="1" fillId="0" borderId="7" xfId="0" applyNumberFormat="1" applyFont="1" applyBorder="1"/>
    <xf numFmtId="0" fontId="3" fillId="0" borderId="1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5" xfId="0" applyFont="1" applyBorder="1" applyAlignment="1">
      <alignment horizontal="center"/>
    </xf>
    <xf numFmtId="3" fontId="0" fillId="2" borderId="5" xfId="0" applyNumberFormat="1" applyFill="1" applyBorder="1"/>
    <xf numFmtId="0" fontId="0" fillId="0" borderId="3" xfId="0" applyBorder="1"/>
    <xf numFmtId="3" fontId="0" fillId="0" borderId="0" xfId="0" applyNumberFormat="1"/>
    <xf numFmtId="0" fontId="1" fillId="0" borderId="4" xfId="0" applyFont="1" applyBorder="1" applyAlignment="1">
      <alignment horizontal="left"/>
    </xf>
    <xf numFmtId="14" fontId="0" fillId="0" borderId="4" xfId="0" applyNumberFormat="1" applyBorder="1"/>
    <xf numFmtId="14" fontId="0" fillId="0" borderId="6" xfId="0" applyNumberFormat="1" applyBorder="1"/>
    <xf numFmtId="0" fontId="2" fillId="0" borderId="1" xfId="0" applyFont="1" applyBorder="1"/>
    <xf numFmtId="14" fontId="1" fillId="0" borderId="2" xfId="0" applyNumberFormat="1" applyFont="1" applyBorder="1"/>
    <xf numFmtId="14" fontId="1" fillId="0" borderId="3" xfId="0" applyNumberFormat="1" applyFont="1" applyBorder="1"/>
    <xf numFmtId="1" fontId="0" fillId="0" borderId="5" xfId="0" applyNumberFormat="1" applyBorder="1"/>
    <xf numFmtId="0" fontId="1" fillId="0" borderId="2" xfId="0" applyFont="1" applyBorder="1"/>
    <xf numFmtId="14" fontId="0" fillId="0" borderId="0" xfId="0" applyNumberFormat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0" xfId="1" applyNumberFormat="1" applyFont="1"/>
    <xf numFmtId="164" fontId="0" fillId="0" borderId="0" xfId="0" applyNumberFormat="1"/>
    <xf numFmtId="14" fontId="1" fillId="0" borderId="4" xfId="0" applyNumberFormat="1" applyFont="1" applyBorder="1"/>
    <xf numFmtId="164" fontId="0" fillId="0" borderId="4" xfId="1" applyNumberFormat="1" applyFont="1" applyBorder="1"/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/>
    <xf numFmtId="0" fontId="7" fillId="4" borderId="0" xfId="0" applyFont="1" applyFill="1"/>
    <xf numFmtId="0" fontId="11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vertical="center"/>
    </xf>
    <xf numFmtId="3" fontId="14" fillId="4" borderId="0" xfId="0" applyNumberFormat="1" applyFont="1" applyFill="1" applyAlignment="1">
      <alignment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3" fontId="17" fillId="4" borderId="0" xfId="0" applyNumberFormat="1" applyFont="1" applyFill="1"/>
    <xf numFmtId="0" fontId="18" fillId="4" borderId="0" xfId="0" applyFont="1" applyFill="1"/>
    <xf numFmtId="0" fontId="0" fillId="4" borderId="12" xfId="0" applyFill="1" applyBorder="1"/>
    <xf numFmtId="0" fontId="0" fillId="4" borderId="13" xfId="0" applyFill="1" applyBorder="1"/>
    <xf numFmtId="3" fontId="17" fillId="4" borderId="13" xfId="0" applyNumberFormat="1" applyFont="1" applyFill="1" applyBorder="1"/>
    <xf numFmtId="0" fontId="0" fillId="4" borderId="14" xfId="0" applyFill="1" applyBorder="1"/>
    <xf numFmtId="0" fontId="0" fillId="4" borderId="15" xfId="0" applyFill="1" applyBorder="1"/>
    <xf numFmtId="0" fontId="19" fillId="4" borderId="0" xfId="0" applyFont="1" applyFill="1"/>
    <xf numFmtId="14" fontId="1" fillId="0" borderId="0" xfId="0" applyNumberFormat="1" applyFont="1"/>
    <xf numFmtId="164" fontId="0" fillId="0" borderId="5" xfId="1" applyNumberFormat="1" applyFont="1" applyBorder="1"/>
    <xf numFmtId="164" fontId="0" fillId="0" borderId="8" xfId="1" applyNumberFormat="1" applyFont="1" applyBorder="1"/>
    <xf numFmtId="0" fontId="1" fillId="0" borderId="3" xfId="0" applyFont="1" applyBorder="1"/>
    <xf numFmtId="3" fontId="0" fillId="0" borderId="5" xfId="0" applyNumberFormat="1" applyBorder="1"/>
    <xf numFmtId="0" fontId="0" fillId="0" borderId="5" xfId="0" applyBorder="1" applyAlignment="1">
      <alignment horizontal="center"/>
    </xf>
    <xf numFmtId="164" fontId="0" fillId="0" borderId="0" xfId="1" applyNumberFormat="1" applyFont="1" applyBorder="1"/>
    <xf numFmtId="9" fontId="0" fillId="0" borderId="7" xfId="3" applyFont="1" applyBorder="1"/>
    <xf numFmtId="9" fontId="0" fillId="0" borderId="8" xfId="3" applyFont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5" borderId="4" xfId="0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0" fillId="6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/>
    </xf>
    <xf numFmtId="49" fontId="21" fillId="5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17" fillId="4" borderId="0" xfId="0" applyNumberFormat="1" applyFont="1" applyFill="1" applyAlignment="1">
      <alignment horizontal="center" vertical="center"/>
    </xf>
    <xf numFmtId="3" fontId="20" fillId="4" borderId="0" xfId="0" applyNumberFormat="1" applyFont="1" applyFill="1" applyAlignment="1">
      <alignment horizontal="right" indent="1"/>
    </xf>
    <xf numFmtId="0" fontId="12" fillId="4" borderId="0" xfId="0" applyFont="1" applyFill="1" applyAlignment="1">
      <alignment horizontal="right" vertical="top" indent="1"/>
    </xf>
    <xf numFmtId="3" fontId="20" fillId="4" borderId="4" xfId="0" applyNumberFormat="1" applyFont="1" applyFill="1" applyBorder="1" applyAlignment="1">
      <alignment horizontal="left" indent="1"/>
    </xf>
    <xf numFmtId="3" fontId="20" fillId="4" borderId="0" xfId="0" applyNumberFormat="1" applyFont="1" applyFill="1" applyAlignment="1">
      <alignment horizontal="left" indent="1"/>
    </xf>
    <xf numFmtId="0" fontId="12" fillId="4" borderId="4" xfId="0" applyFont="1" applyFill="1" applyBorder="1" applyAlignment="1">
      <alignment horizontal="left" vertical="top" indent="1"/>
    </xf>
    <xf numFmtId="0" fontId="12" fillId="4" borderId="0" xfId="0" applyFont="1" applyFill="1" applyAlignment="1">
      <alignment horizontal="left" vertical="top" indent="1"/>
    </xf>
    <xf numFmtId="0" fontId="19" fillId="4" borderId="0" xfId="0" applyFont="1" applyFill="1" applyAlignment="1">
      <alignment horizontal="center"/>
    </xf>
    <xf numFmtId="0" fontId="21" fillId="4" borderId="19" xfId="0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10" fillId="4" borderId="12" xfId="2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0" fillId="5" borderId="7" xfId="0" applyFill="1" applyBorder="1" applyAlignment="1">
      <alignment wrapText="1"/>
    </xf>
    <xf numFmtId="0" fontId="0" fillId="5" borderId="8" xfId="0" applyFill="1" applyBorder="1" applyAlignment="1">
      <alignment horizontal="center" vertical="center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9ECDE9"/>
      <color rgb="FFFFD733"/>
      <color rgb="FFFFFFCC"/>
      <color rgb="FFC3B393"/>
      <color rgb="FF6C7755"/>
      <color rgb="FFFFF8E5"/>
      <color rgb="FFEBB99D"/>
      <color rgb="FF9DA78A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Patrons with Checkouts</a:t>
            </a:r>
            <a:r>
              <a:rPr lang="en-US" sz="1600" baseline="0"/>
              <a:t> 2020 by Month (avg/day)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Statistics!$B$37:$B$48</c:f>
              <c:strCache>
                <c:ptCount val="12"/>
                <c:pt idx="0">
                  <c:v>354</c:v>
                </c:pt>
                <c:pt idx="1">
                  <c:v>325</c:v>
                </c:pt>
                <c:pt idx="2">
                  <c:v>385</c:v>
                </c:pt>
                <c:pt idx="3">
                  <c:v>375</c:v>
                </c:pt>
                <c:pt idx="4">
                  <c:v>294</c:v>
                </c:pt>
                <c:pt idx="5">
                  <c:v>146</c:v>
                </c:pt>
                <c:pt idx="6">
                  <c:v>92</c:v>
                </c:pt>
                <c:pt idx="7">
                  <c:v>96</c:v>
                </c:pt>
                <c:pt idx="8">
                  <c:v>847</c:v>
                </c:pt>
                <c:pt idx="9">
                  <c:v>713</c:v>
                </c:pt>
                <c:pt idx="10">
                  <c:v>735</c:v>
                </c:pt>
                <c:pt idx="11">
                  <c:v>592</c:v>
                </c:pt>
              </c:strCache>
            </c:strRef>
          </c:tx>
          <c:invertIfNegative val="0"/>
          <c:cat>
            <c:strRef>
              <c:f>Statistics!$A$37:$A$48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Statistics!$B$37:$B$48</c:f>
              <c:numCache>
                <c:formatCode>0</c:formatCode>
                <c:ptCount val="12"/>
                <c:pt idx="0">
                  <c:v>353.77419354838707</c:v>
                </c:pt>
                <c:pt idx="1">
                  <c:v>325.31034482758622</c:v>
                </c:pt>
                <c:pt idx="2">
                  <c:v>384.93548387096774</c:v>
                </c:pt>
                <c:pt idx="3">
                  <c:v>375.26666666666665</c:v>
                </c:pt>
                <c:pt idx="4">
                  <c:v>293.80645161290323</c:v>
                </c:pt>
                <c:pt idx="5">
                  <c:v>145.53333333333333</c:v>
                </c:pt>
                <c:pt idx="6">
                  <c:v>92.322580645161295</c:v>
                </c:pt>
                <c:pt idx="7">
                  <c:v>96.322580645161295</c:v>
                </c:pt>
                <c:pt idx="8">
                  <c:v>847.26666666666665</c:v>
                </c:pt>
                <c:pt idx="9">
                  <c:v>713.06451612903231</c:v>
                </c:pt>
                <c:pt idx="10">
                  <c:v>735.33333333333337</c:v>
                </c:pt>
                <c:pt idx="11">
                  <c:v>592.29032258064512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A-4065-A71A-877C094D7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770496"/>
        <c:axId val="402768144"/>
      </c:barChart>
      <c:catAx>
        <c:axId val="402770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02768144"/>
        <c:crosses val="autoZero"/>
        <c:auto val="1"/>
        <c:lblAlgn val="ctr"/>
        <c:lblOffset val="100"/>
        <c:noMultiLvlLbl val="0"/>
      </c:catAx>
      <c:valAx>
        <c:axId val="402768144"/>
        <c:scaling>
          <c:orientation val="minMax"/>
          <c:min val="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402770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Average Waiting Period (as of…)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Statistics!$B$59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Statistics!$A$60:$A$71</c:f>
              <c:numCache>
                <c:formatCode>m/d/yyyy</c:formatCode>
                <c:ptCount val="12"/>
                <c:pt idx="0">
                  <c:v>43864</c:v>
                </c:pt>
                <c:pt idx="1">
                  <c:v>43892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44015</c:v>
                </c:pt>
                <c:pt idx="6">
                  <c:v>44048</c:v>
                </c:pt>
                <c:pt idx="7">
                  <c:v>44075</c:v>
                </c:pt>
                <c:pt idx="8">
                  <c:v>44105</c:v>
                </c:pt>
                <c:pt idx="9">
                  <c:v>44137</c:v>
                </c:pt>
                <c:pt idx="10">
                  <c:v>44166</c:v>
                </c:pt>
                <c:pt idx="11">
                  <c:v>44200</c:v>
                </c:pt>
              </c:numCache>
            </c:numRef>
          </c:cat>
          <c:val>
            <c:numRef>
              <c:f>Statistics!$B$60:$B$71</c:f>
              <c:numCache>
                <c:formatCode>General</c:formatCode>
                <c:ptCount val="12"/>
                <c:pt idx="0">
                  <c:v>13.96</c:v>
                </c:pt>
                <c:pt idx="1">
                  <c:v>15.67</c:v>
                </c:pt>
                <c:pt idx="2">
                  <c:v>16.41</c:v>
                </c:pt>
                <c:pt idx="3">
                  <c:v>9.35</c:v>
                </c:pt>
                <c:pt idx="4">
                  <c:v>11.99</c:v>
                </c:pt>
                <c:pt idx="5">
                  <c:v>16.489999999999998</c:v>
                </c:pt>
                <c:pt idx="6">
                  <c:v>24.91</c:v>
                </c:pt>
                <c:pt idx="7">
                  <c:v>8.89</c:v>
                </c:pt>
                <c:pt idx="8">
                  <c:v>10.95</c:v>
                </c:pt>
                <c:pt idx="9">
                  <c:v>16.41</c:v>
                </c:pt>
                <c:pt idx="10">
                  <c:v>20.100000000000001</c:v>
                </c:pt>
                <c:pt idx="11">
                  <c:v>24.91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B-4708-81CE-7B692AAB18C3}"/>
            </c:ext>
          </c:extLst>
        </c:ser>
        <c:ser>
          <c:idx val="1"/>
          <c:order val="1"/>
          <c:tx>
            <c:strRef>
              <c:f>Statistics!$C$59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Statistics!$A$60:$A$71</c:f>
              <c:numCache>
                <c:formatCode>m/d/yyyy</c:formatCode>
                <c:ptCount val="12"/>
                <c:pt idx="0">
                  <c:v>43864</c:v>
                </c:pt>
                <c:pt idx="1">
                  <c:v>43892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44015</c:v>
                </c:pt>
                <c:pt idx="6">
                  <c:v>44048</c:v>
                </c:pt>
                <c:pt idx="7">
                  <c:v>44075</c:v>
                </c:pt>
                <c:pt idx="8">
                  <c:v>44105</c:v>
                </c:pt>
                <c:pt idx="9">
                  <c:v>44137</c:v>
                </c:pt>
                <c:pt idx="10">
                  <c:v>44166</c:v>
                </c:pt>
                <c:pt idx="11">
                  <c:v>44200</c:v>
                </c:pt>
              </c:numCache>
            </c:numRef>
          </c:cat>
          <c:val>
            <c:numRef>
              <c:f>Statistics!$C$60:$C$71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77E8-48FC-97CC-127C7DA88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2765792"/>
        <c:axId val="402767360"/>
      </c:barChart>
      <c:catAx>
        <c:axId val="4027657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7360"/>
        <c:crosses val="autoZero"/>
        <c:auto val="0"/>
        <c:lblAlgn val="ctr"/>
        <c:lblOffset val="100"/>
        <c:noMultiLvlLbl val="0"/>
      </c:catAx>
      <c:valAx>
        <c:axId val="40276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2020 Collection Size (Titles/Copies)</a:t>
            </a:r>
          </a:p>
        </c:rich>
      </c:tx>
      <c:layout>
        <c:manualLayout>
          <c:xMode val="edge"/>
          <c:yMode val="edge"/>
          <c:x val="0.25393744531933515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Statistics!$A$23</c:f>
              <c:strCache>
                <c:ptCount val="1"/>
                <c:pt idx="0">
                  <c:v>TOTAL TITLES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Statistics!$B$2:$M$2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Statistics!$B$23:$M$23</c:f>
              <c:numCache>
                <c:formatCode>#,##0</c:formatCode>
                <c:ptCount val="12"/>
                <c:pt idx="0">
                  <c:v>7436</c:v>
                </c:pt>
                <c:pt idx="1">
                  <c:v>7608</c:v>
                </c:pt>
                <c:pt idx="2">
                  <c:v>7768</c:v>
                </c:pt>
                <c:pt idx="3">
                  <c:v>8148</c:v>
                </c:pt>
                <c:pt idx="4">
                  <c:v>8533</c:v>
                </c:pt>
                <c:pt idx="5">
                  <c:v>8644</c:v>
                </c:pt>
                <c:pt idx="6">
                  <c:v>8913</c:v>
                </c:pt>
                <c:pt idx="7">
                  <c:v>9467</c:v>
                </c:pt>
                <c:pt idx="8">
                  <c:v>10290</c:v>
                </c:pt>
                <c:pt idx="9">
                  <c:v>10012</c:v>
                </c:pt>
                <c:pt idx="10">
                  <c:v>10160</c:v>
                </c:pt>
                <c:pt idx="11">
                  <c:v>10835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E6-4B45-A6E5-2235E417177D}"/>
            </c:ext>
          </c:extLst>
        </c:ser>
        <c:ser>
          <c:idx val="1"/>
          <c:order val="1"/>
          <c:tx>
            <c:strRef>
              <c:f>Statistics!$A$27</c:f>
              <c:strCache>
                <c:ptCount val="1"/>
                <c:pt idx="0">
                  <c:v>TOTAL COPIES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Statistics!$B$2:$M$2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Statistics!$B$27:$M$27</c:f>
              <c:numCache>
                <c:formatCode>#,##0</c:formatCode>
                <c:ptCount val="12"/>
                <c:pt idx="0">
                  <c:v>13990</c:v>
                </c:pt>
                <c:pt idx="1">
                  <c:v>14348</c:v>
                </c:pt>
                <c:pt idx="2">
                  <c:v>14409</c:v>
                </c:pt>
                <c:pt idx="3">
                  <c:v>23365</c:v>
                </c:pt>
                <c:pt idx="4">
                  <c:v>25747</c:v>
                </c:pt>
                <c:pt idx="5">
                  <c:v>26199</c:v>
                </c:pt>
                <c:pt idx="6">
                  <c:v>26853</c:v>
                </c:pt>
                <c:pt idx="7">
                  <c:v>27688</c:v>
                </c:pt>
                <c:pt idx="8">
                  <c:v>28508</c:v>
                </c:pt>
                <c:pt idx="9">
                  <c:v>30102</c:v>
                </c:pt>
                <c:pt idx="10">
                  <c:v>30528</c:v>
                </c:pt>
                <c:pt idx="11">
                  <c:v>30595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E6-4B45-A6E5-2235E4171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989000"/>
        <c:axId val="628997200"/>
      </c:barChart>
      <c:catAx>
        <c:axId val="628989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997200"/>
        <c:crosses val="autoZero"/>
        <c:auto val="1"/>
        <c:lblAlgn val="ctr"/>
        <c:lblOffset val="100"/>
        <c:noMultiLvlLbl val="0"/>
      </c:catAx>
      <c:valAx>
        <c:axId val="62899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989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2020 Circulation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Statistics!$B$2:$M$2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Statistics!$B$18:$M$18</c:f>
              <c:numCache>
                <c:formatCode>#,##0</c:formatCode>
                <c:ptCount val="12"/>
                <c:pt idx="0">
                  <c:v>49313</c:v>
                </c:pt>
                <c:pt idx="1">
                  <c:v>37908</c:v>
                </c:pt>
                <c:pt idx="2">
                  <c:v>41819</c:v>
                </c:pt>
                <c:pt idx="3">
                  <c:v>46688</c:v>
                </c:pt>
                <c:pt idx="4">
                  <c:v>44995</c:v>
                </c:pt>
                <c:pt idx="5">
                  <c:v>23340</c:v>
                </c:pt>
                <c:pt idx="6">
                  <c:v>17321</c:v>
                </c:pt>
                <c:pt idx="7">
                  <c:v>16096</c:v>
                </c:pt>
                <c:pt idx="8">
                  <c:v>99998</c:v>
                </c:pt>
                <c:pt idx="9">
                  <c:v>101138</c:v>
                </c:pt>
                <c:pt idx="10">
                  <c:v>90190</c:v>
                </c:pt>
                <c:pt idx="11">
                  <c:v>80835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3F-4AD4-AF84-C785EE056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8681416"/>
        <c:axId val="688689288"/>
      </c:barChart>
      <c:catAx>
        <c:axId val="688681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689288"/>
        <c:crosses val="autoZero"/>
        <c:auto val="1"/>
        <c:lblAlgn val="ctr"/>
        <c:lblOffset val="100"/>
        <c:noMultiLvlLbl val="0"/>
      </c:catAx>
      <c:valAx>
        <c:axId val="688689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681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35</xdr:row>
      <xdr:rowOff>9525</xdr:rowOff>
    </xdr:from>
    <xdr:to>
      <xdr:col>8</xdr:col>
      <xdr:colOff>180975</xdr:colOff>
      <xdr:row>49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557174</xdr:colOff>
      <xdr:row>56</xdr:row>
      <xdr:rowOff>127906</xdr:rowOff>
    </xdr:from>
    <xdr:to>
      <xdr:col>9</xdr:col>
      <xdr:colOff>903514</xdr:colOff>
      <xdr:row>70</xdr:row>
      <xdr:rowOff>131293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101600</xdr:colOff>
      <xdr:row>21</xdr:row>
      <xdr:rowOff>88900</xdr:rowOff>
    </xdr:from>
    <xdr:to>
      <xdr:col>20</xdr:col>
      <xdr:colOff>635000</xdr:colOff>
      <xdr:row>32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FD9930-6E55-474E-81CC-A7B9599D3D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292100</xdr:colOff>
      <xdr:row>1</xdr:row>
      <xdr:rowOff>63500</xdr:rowOff>
    </xdr:from>
    <xdr:to>
      <xdr:col>24</xdr:col>
      <xdr:colOff>330200</xdr:colOff>
      <xdr:row>17</xdr:row>
      <xdr:rowOff>139700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519AEBB-586B-4871-9CA3-8B2CF3FE81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3239</xdr:colOff>
      <xdr:row>5</xdr:row>
      <xdr:rowOff>147023</xdr:rowOff>
    </xdr:from>
    <xdr:to>
      <xdr:col>3</xdr:col>
      <xdr:colOff>326764</xdr:colOff>
      <xdr:row>13</xdr:row>
      <xdr:rowOff>23993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0A65F2B-74D0-4479-BB90-F6B43DCC1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518" y="1080847"/>
          <a:ext cx="1374114" cy="1389390"/>
        </a:xfrm>
        <a:prstGeom prst="rect">
          <a:avLst/>
        </a:prstGeom>
      </xdr:spPr>
    </xdr:pic>
    <xdr:clientData/>
  </xdr:twoCellAnchor>
  <xdr:twoCellAnchor editAs="oneCell">
    <xdr:from>
      <xdr:col>0</xdr:col>
      <xdr:colOff>270809</xdr:colOff>
      <xdr:row>25</xdr:row>
      <xdr:rowOff>118465</xdr:rowOff>
    </xdr:from>
    <xdr:to>
      <xdr:col>4</xdr:col>
      <xdr:colOff>74704</xdr:colOff>
      <xdr:row>30</xdr:row>
      <xdr:rowOff>23629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1A2C0830-978F-451A-83CA-EA92F97AF9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57" r="15429"/>
        <a:stretch/>
      </xdr:blipFill>
      <xdr:spPr>
        <a:xfrm>
          <a:off x="270809" y="4824936"/>
          <a:ext cx="1933013" cy="821207"/>
        </a:xfrm>
        <a:prstGeom prst="rect">
          <a:avLst/>
        </a:prstGeom>
      </xdr:spPr>
    </xdr:pic>
    <xdr:clientData/>
  </xdr:twoCellAnchor>
  <xdr:oneCellAnchor>
    <xdr:from>
      <xdr:col>6</xdr:col>
      <xdr:colOff>379409</xdr:colOff>
      <xdr:row>8</xdr:row>
      <xdr:rowOff>32823</xdr:rowOff>
    </xdr:from>
    <xdr:ext cx="404807" cy="574162"/>
    <xdr:pic>
      <xdr:nvPicPr>
        <xdr:cNvPr id="18" name="Picture 17">
          <a:extLst>
            <a:ext uri="{FF2B5EF4-FFF2-40B4-BE49-F238E27FC236}">
              <a16:creationId xmlns:a16="http://schemas.microsoft.com/office/drawing/2014/main" id="{FD960564-F779-46B4-BC4A-5B4D6C7EDC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99"/>
        <a:stretch/>
      </xdr:blipFill>
      <xdr:spPr>
        <a:xfrm>
          <a:off x="3573085" y="1526941"/>
          <a:ext cx="404807" cy="5741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ils.org/wsdl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6"/>
  <sheetViews>
    <sheetView tabSelected="1" zoomScale="60" zoomScaleNormal="60" workbookViewId="0">
      <selection activeCell="P1" sqref="P1"/>
    </sheetView>
  </sheetViews>
  <sheetFormatPr defaultRowHeight="15" x14ac:dyDescent="0.25"/>
  <cols>
    <col min="1" max="1" width="42.7109375" bestFit="1" customWidth="1"/>
    <col min="2" max="13" width="13.7109375" customWidth="1"/>
    <col min="14" max="14" width="12.7109375" bestFit="1" customWidth="1"/>
    <col min="15" max="15" width="9.28515625"/>
    <col min="16" max="16" width="9.28515625" customWidth="1"/>
    <col min="17" max="17" width="11.42578125" customWidth="1"/>
    <col min="18" max="77" width="9.28515625"/>
  </cols>
  <sheetData>
    <row r="1" spans="1:15" ht="21" x14ac:dyDescent="0.35">
      <c r="A1" s="73" t="s">
        <v>195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19"/>
    </row>
    <row r="2" spans="1:1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17" t="s">
        <v>196</v>
      </c>
    </row>
    <row r="3" spans="1:15" x14ac:dyDescent="0.25">
      <c r="A3" s="1" t="s">
        <v>12</v>
      </c>
      <c r="B3" s="3">
        <f t="shared" ref="B3:M3" si="0">SUM(B4:B6)</f>
        <v>7573</v>
      </c>
      <c r="C3" s="3">
        <f t="shared" si="0"/>
        <v>5703</v>
      </c>
      <c r="D3" s="3">
        <f t="shared" si="0"/>
        <v>7597</v>
      </c>
      <c r="E3" s="3">
        <f t="shared" si="0"/>
        <v>7471</v>
      </c>
      <c r="F3" s="3">
        <f t="shared" si="0"/>
        <v>6285</v>
      </c>
      <c r="G3" s="3">
        <f t="shared" si="0"/>
        <v>3230</v>
      </c>
      <c r="H3" s="3">
        <f>SUM(H4:H6)</f>
        <v>2649</v>
      </c>
      <c r="I3" s="3">
        <f t="shared" si="0"/>
        <v>2628</v>
      </c>
      <c r="J3" s="3">
        <f t="shared" si="0"/>
        <v>15071</v>
      </c>
      <c r="K3" s="3">
        <f t="shared" si="0"/>
        <v>14745</v>
      </c>
      <c r="L3" s="3">
        <f t="shared" si="0"/>
        <v>13707</v>
      </c>
      <c r="M3" s="3">
        <f t="shared" si="0"/>
        <v>10821</v>
      </c>
      <c r="N3" s="4">
        <f>SUM(B3:M3)</f>
        <v>97480</v>
      </c>
    </row>
    <row r="4" spans="1:15" x14ac:dyDescent="0.25">
      <c r="A4" s="5" t="s">
        <v>13</v>
      </c>
      <c r="B4" s="6">
        <v>124</v>
      </c>
      <c r="C4" s="6">
        <v>147</v>
      </c>
      <c r="D4" s="6">
        <v>176</v>
      </c>
      <c r="E4" s="6">
        <v>172</v>
      </c>
      <c r="F4" s="6">
        <v>164</v>
      </c>
      <c r="G4" s="6">
        <v>171</v>
      </c>
      <c r="H4" s="6">
        <v>135</v>
      </c>
      <c r="I4" s="6">
        <v>143</v>
      </c>
      <c r="J4" s="6">
        <v>172</v>
      </c>
      <c r="K4" s="6">
        <v>275</v>
      </c>
      <c r="L4" s="6">
        <v>40</v>
      </c>
      <c r="M4" s="6">
        <v>77</v>
      </c>
      <c r="N4" s="18"/>
      <c r="O4" s="20"/>
    </row>
    <row r="5" spans="1:15" x14ac:dyDescent="0.25">
      <c r="A5" s="5" t="s">
        <v>25</v>
      </c>
      <c r="B5" s="6">
        <v>7068</v>
      </c>
      <c r="C5" s="6">
        <v>5303</v>
      </c>
      <c r="D5" s="6">
        <v>6218</v>
      </c>
      <c r="E5" s="6">
        <v>7007</v>
      </c>
      <c r="F5" s="6">
        <v>5961</v>
      </c>
      <c r="G5" s="6">
        <v>2987</v>
      </c>
      <c r="H5" s="6">
        <v>2465</v>
      </c>
      <c r="I5" s="6">
        <v>2423</v>
      </c>
      <c r="J5" s="6">
        <v>14006</v>
      </c>
      <c r="K5" s="6">
        <v>13918</v>
      </c>
      <c r="L5" s="6">
        <v>12552</v>
      </c>
      <c r="M5" s="6">
        <v>10490</v>
      </c>
      <c r="N5" s="18"/>
      <c r="O5" s="20"/>
    </row>
    <row r="6" spans="1:15" x14ac:dyDescent="0.25">
      <c r="A6" s="5" t="s">
        <v>23</v>
      </c>
      <c r="B6" s="6">
        <v>381</v>
      </c>
      <c r="C6" s="6">
        <v>253</v>
      </c>
      <c r="D6" s="6">
        <v>1203</v>
      </c>
      <c r="E6" s="6">
        <v>292</v>
      </c>
      <c r="F6" s="6">
        <v>160</v>
      </c>
      <c r="G6" s="6">
        <v>72</v>
      </c>
      <c r="H6" s="6">
        <v>49</v>
      </c>
      <c r="I6" s="6">
        <v>62</v>
      </c>
      <c r="J6" s="6">
        <v>893</v>
      </c>
      <c r="K6" s="6">
        <v>552</v>
      </c>
      <c r="L6" s="6">
        <v>1115</v>
      </c>
      <c r="M6" s="6">
        <v>254</v>
      </c>
      <c r="N6" s="18"/>
      <c r="O6" s="20"/>
    </row>
    <row r="7" spans="1:15" x14ac:dyDescent="0.25">
      <c r="A7" s="1" t="s">
        <v>14</v>
      </c>
      <c r="B7" s="3">
        <f t="shared" ref="B7:D7" si="1">SUM(B8:B15)</f>
        <v>41740</v>
      </c>
      <c r="C7" s="3">
        <f t="shared" si="1"/>
        <v>32205</v>
      </c>
      <c r="D7" s="3">
        <f t="shared" si="1"/>
        <v>34222</v>
      </c>
      <c r="E7" s="3">
        <f>SUM(E8:E15)</f>
        <v>39214</v>
      </c>
      <c r="F7" s="3">
        <f t="shared" ref="F7:M7" si="2">SUM(F8:F15)</f>
        <v>38710</v>
      </c>
      <c r="G7" s="3">
        <f t="shared" si="2"/>
        <v>20110</v>
      </c>
      <c r="H7" s="3">
        <f>SUM(H8:H15)</f>
        <v>14672</v>
      </c>
      <c r="I7" s="3">
        <f t="shared" si="2"/>
        <v>13468</v>
      </c>
      <c r="J7" s="3">
        <f t="shared" si="2"/>
        <v>84926</v>
      </c>
      <c r="K7" s="3">
        <f t="shared" si="2"/>
        <v>86393</v>
      </c>
      <c r="L7" s="3">
        <f t="shared" si="2"/>
        <v>76483</v>
      </c>
      <c r="M7" s="3">
        <f t="shared" si="2"/>
        <v>70013</v>
      </c>
      <c r="N7" s="4">
        <f>SUM(B7:M7)</f>
        <v>552156</v>
      </c>
    </row>
    <row r="8" spans="1:15" x14ac:dyDescent="0.25">
      <c r="A8" s="5" t="s">
        <v>15</v>
      </c>
      <c r="B8" s="6">
        <v>6</v>
      </c>
      <c r="C8" s="6">
        <v>10</v>
      </c>
      <c r="D8" s="6">
        <v>2</v>
      </c>
      <c r="E8" s="6">
        <v>12</v>
      </c>
      <c r="F8" s="6">
        <v>11</v>
      </c>
      <c r="G8" s="6">
        <v>1</v>
      </c>
      <c r="H8" s="6">
        <v>2</v>
      </c>
      <c r="I8" s="6">
        <v>1</v>
      </c>
      <c r="J8" s="6">
        <v>3</v>
      </c>
      <c r="K8" s="6">
        <v>7</v>
      </c>
      <c r="L8" s="6">
        <v>1</v>
      </c>
      <c r="M8" s="6">
        <v>1</v>
      </c>
      <c r="N8" s="18"/>
      <c r="O8" s="20"/>
    </row>
    <row r="9" spans="1:15" x14ac:dyDescent="0.25">
      <c r="A9" s="5" t="s">
        <v>16</v>
      </c>
      <c r="B9" s="6">
        <v>85</v>
      </c>
      <c r="C9" s="6">
        <v>88</v>
      </c>
      <c r="D9" s="6">
        <v>152</v>
      </c>
      <c r="E9" s="6">
        <v>246</v>
      </c>
      <c r="F9" s="6">
        <v>173</v>
      </c>
      <c r="G9" s="6">
        <v>110</v>
      </c>
      <c r="H9" s="6">
        <v>91</v>
      </c>
      <c r="I9" s="6">
        <v>59</v>
      </c>
      <c r="J9" s="6">
        <v>143</v>
      </c>
      <c r="K9" s="6">
        <v>191</v>
      </c>
      <c r="L9" s="6">
        <v>38</v>
      </c>
      <c r="M9" s="6">
        <v>70</v>
      </c>
      <c r="N9" s="18"/>
      <c r="O9" s="20"/>
    </row>
    <row r="10" spans="1:15" x14ac:dyDescent="0.25">
      <c r="A10" s="5" t="s">
        <v>17</v>
      </c>
      <c r="B10" s="6">
        <v>342</v>
      </c>
      <c r="C10" s="6">
        <v>268</v>
      </c>
      <c r="D10" s="6">
        <v>412</v>
      </c>
      <c r="E10" s="6">
        <v>550</v>
      </c>
      <c r="F10" s="6">
        <v>635</v>
      </c>
      <c r="G10" s="6">
        <v>558</v>
      </c>
      <c r="H10" s="6">
        <v>530</v>
      </c>
      <c r="I10" s="6">
        <v>572</v>
      </c>
      <c r="J10" s="6">
        <v>859</v>
      </c>
      <c r="K10" s="6">
        <v>673</v>
      </c>
      <c r="L10" s="6">
        <v>434</v>
      </c>
      <c r="M10" s="6">
        <v>553</v>
      </c>
      <c r="N10" s="18"/>
      <c r="O10" s="20"/>
    </row>
    <row r="11" spans="1:15" x14ac:dyDescent="0.25">
      <c r="A11" s="5" t="s">
        <v>256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1</v>
      </c>
      <c r="L11" s="6">
        <v>3</v>
      </c>
      <c r="M11" s="6">
        <v>1</v>
      </c>
      <c r="N11" s="18"/>
      <c r="O11" s="20"/>
    </row>
    <row r="12" spans="1:15" x14ac:dyDescent="0.25">
      <c r="A12" s="5" t="s">
        <v>26</v>
      </c>
      <c r="B12" s="6">
        <v>0</v>
      </c>
      <c r="C12" s="6">
        <v>0</v>
      </c>
      <c r="D12" s="6">
        <v>1</v>
      </c>
      <c r="E12" s="6">
        <v>0</v>
      </c>
      <c r="F12" s="6">
        <v>1</v>
      </c>
      <c r="G12" s="6">
        <v>0</v>
      </c>
      <c r="H12" s="6">
        <v>0</v>
      </c>
      <c r="I12" s="6">
        <v>0</v>
      </c>
      <c r="J12" s="6">
        <v>1</v>
      </c>
      <c r="K12" s="6">
        <v>0</v>
      </c>
      <c r="L12" s="6">
        <v>0</v>
      </c>
      <c r="M12" s="6">
        <v>1</v>
      </c>
      <c r="N12" s="18"/>
      <c r="O12" s="20"/>
    </row>
    <row r="13" spans="1:15" x14ac:dyDescent="0.25">
      <c r="A13" s="5" t="s">
        <v>255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10</v>
      </c>
      <c r="L13" s="6">
        <v>0</v>
      </c>
      <c r="M13" s="6">
        <v>0</v>
      </c>
      <c r="N13" s="18"/>
      <c r="O13" s="20"/>
    </row>
    <row r="14" spans="1:15" x14ac:dyDescent="0.25">
      <c r="A14" s="5" t="s">
        <v>24</v>
      </c>
      <c r="B14" s="6">
        <v>40497</v>
      </c>
      <c r="C14" s="6">
        <v>31248</v>
      </c>
      <c r="D14" s="6">
        <v>31761</v>
      </c>
      <c r="E14" s="6">
        <v>36358</v>
      </c>
      <c r="F14" s="6">
        <v>36955</v>
      </c>
      <c r="G14" s="6">
        <v>19216</v>
      </c>
      <c r="H14" s="6">
        <v>13808</v>
      </c>
      <c r="I14" s="6">
        <v>12636</v>
      </c>
      <c r="J14" s="6">
        <v>81740</v>
      </c>
      <c r="K14" s="6">
        <v>83915</v>
      </c>
      <c r="L14" s="6">
        <v>74531</v>
      </c>
      <c r="M14" s="6">
        <v>68809</v>
      </c>
      <c r="N14" s="18"/>
      <c r="O14" s="20"/>
    </row>
    <row r="15" spans="1:15" x14ac:dyDescent="0.25">
      <c r="A15" s="5" t="s">
        <v>22</v>
      </c>
      <c r="B15" s="6">
        <v>810</v>
      </c>
      <c r="C15" s="6">
        <v>591</v>
      </c>
      <c r="D15" s="6">
        <v>1894</v>
      </c>
      <c r="E15" s="6">
        <v>2048</v>
      </c>
      <c r="F15" s="6">
        <v>935</v>
      </c>
      <c r="G15" s="6">
        <v>225</v>
      </c>
      <c r="H15" s="6">
        <v>241</v>
      </c>
      <c r="I15" s="6">
        <v>200</v>
      </c>
      <c r="J15" s="6">
        <v>2180</v>
      </c>
      <c r="K15" s="6">
        <v>1596</v>
      </c>
      <c r="L15" s="6">
        <v>1476</v>
      </c>
      <c r="M15" s="6">
        <v>578</v>
      </c>
      <c r="N15" s="18"/>
      <c r="O15" s="20"/>
    </row>
    <row r="16" spans="1:15" s="2" customFormat="1" x14ac:dyDescent="0.25">
      <c r="A16" s="21" t="s">
        <v>45</v>
      </c>
      <c r="B16" s="3">
        <f t="shared" ref="B16:M16" si="3">B17</f>
        <v>0</v>
      </c>
      <c r="C16" s="3">
        <f t="shared" si="3"/>
        <v>0</v>
      </c>
      <c r="D16" s="3">
        <f t="shared" si="3"/>
        <v>0</v>
      </c>
      <c r="E16" s="3">
        <f t="shared" si="3"/>
        <v>3</v>
      </c>
      <c r="F16" s="3">
        <f t="shared" si="3"/>
        <v>0</v>
      </c>
      <c r="G16" s="3">
        <f t="shared" si="3"/>
        <v>0</v>
      </c>
      <c r="H16" s="3">
        <f t="shared" si="3"/>
        <v>0</v>
      </c>
      <c r="I16" s="3">
        <f t="shared" si="3"/>
        <v>0</v>
      </c>
      <c r="J16" s="3">
        <f t="shared" si="3"/>
        <v>1</v>
      </c>
      <c r="K16" s="3">
        <f t="shared" si="3"/>
        <v>0</v>
      </c>
      <c r="L16" s="3">
        <f t="shared" si="3"/>
        <v>0</v>
      </c>
      <c r="M16" s="3">
        <f t="shared" si="3"/>
        <v>1</v>
      </c>
      <c r="N16" s="4">
        <f>N17</f>
        <v>0</v>
      </c>
      <c r="O16" s="3"/>
    </row>
    <row r="17" spans="1:17" x14ac:dyDescent="0.25">
      <c r="A17" s="5" t="s">
        <v>46</v>
      </c>
      <c r="B17" s="6">
        <v>0</v>
      </c>
      <c r="C17" s="6">
        <v>0</v>
      </c>
      <c r="D17" s="6">
        <v>0</v>
      </c>
      <c r="E17" s="6">
        <v>3</v>
      </c>
      <c r="F17" s="6">
        <v>0</v>
      </c>
      <c r="G17" s="6">
        <v>0</v>
      </c>
      <c r="H17" s="6">
        <v>0</v>
      </c>
      <c r="I17" s="6">
        <v>0</v>
      </c>
      <c r="J17" s="6">
        <v>1</v>
      </c>
      <c r="K17" s="6">
        <v>0</v>
      </c>
      <c r="L17" s="6">
        <v>0</v>
      </c>
      <c r="M17" s="6">
        <v>1</v>
      </c>
      <c r="N17" s="18"/>
      <c r="O17" s="20"/>
    </row>
    <row r="18" spans="1:17" x14ac:dyDescent="0.25">
      <c r="A18" s="7" t="s">
        <v>18</v>
      </c>
      <c r="B18" s="8">
        <f>SUM(B3,B7,B16)</f>
        <v>49313</v>
      </c>
      <c r="C18" s="8">
        <f t="shared" ref="C18:L18" si="4">SUM(C3,C7,C16)</f>
        <v>37908</v>
      </c>
      <c r="D18" s="8">
        <f t="shared" si="4"/>
        <v>41819</v>
      </c>
      <c r="E18" s="8">
        <f t="shared" si="4"/>
        <v>46688</v>
      </c>
      <c r="F18" s="8">
        <f t="shared" si="4"/>
        <v>44995</v>
      </c>
      <c r="G18" s="8">
        <f t="shared" si="4"/>
        <v>23340</v>
      </c>
      <c r="H18" s="8">
        <f t="shared" si="4"/>
        <v>17321</v>
      </c>
      <c r="I18" s="8">
        <f t="shared" si="4"/>
        <v>16096</v>
      </c>
      <c r="J18" s="8">
        <f t="shared" si="4"/>
        <v>99998</v>
      </c>
      <c r="K18" s="8">
        <f t="shared" si="4"/>
        <v>101138</v>
      </c>
      <c r="L18" s="8">
        <f t="shared" si="4"/>
        <v>90190</v>
      </c>
      <c r="M18" s="8">
        <f>SUM(M3,M7,M16)</f>
        <v>80835</v>
      </c>
      <c r="N18" s="8">
        <f>SUM(N3,N7,N16)</f>
        <v>649636</v>
      </c>
      <c r="P18" t="s">
        <v>212</v>
      </c>
      <c r="Q18">
        <v>414421</v>
      </c>
    </row>
    <row r="20" spans="1:17" x14ac:dyDescent="0.25">
      <c r="A20" s="75" t="s">
        <v>197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7" x14ac:dyDescent="0.2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</row>
    <row r="22" spans="1:17" ht="60" x14ac:dyDescent="0.25">
      <c r="A22" s="9" t="s">
        <v>19</v>
      </c>
      <c r="B22" s="10" t="s">
        <v>198</v>
      </c>
      <c r="C22" s="10" t="s">
        <v>210</v>
      </c>
      <c r="D22" s="10" t="s">
        <v>199</v>
      </c>
      <c r="E22" s="10" t="s">
        <v>200</v>
      </c>
      <c r="F22" s="10" t="s">
        <v>201</v>
      </c>
      <c r="G22" s="10" t="s">
        <v>202</v>
      </c>
      <c r="H22" s="10" t="s">
        <v>203</v>
      </c>
      <c r="I22" s="10" t="s">
        <v>204</v>
      </c>
      <c r="J22" s="10" t="s">
        <v>205</v>
      </c>
      <c r="K22" s="10" t="s">
        <v>206</v>
      </c>
      <c r="L22" s="10" t="s">
        <v>207</v>
      </c>
      <c r="M22" s="11" t="s">
        <v>208</v>
      </c>
    </row>
    <row r="23" spans="1:17" x14ac:dyDescent="0.25">
      <c r="A23" s="1" t="s">
        <v>31</v>
      </c>
      <c r="B23" s="3">
        <f t="shared" ref="B23:M23" si="5">SUM(B24:B25)</f>
        <v>7436</v>
      </c>
      <c r="C23" s="3">
        <f t="shared" si="5"/>
        <v>7608</v>
      </c>
      <c r="D23" s="3">
        <f t="shared" si="5"/>
        <v>7768</v>
      </c>
      <c r="E23" s="3">
        <f t="shared" si="5"/>
        <v>8148</v>
      </c>
      <c r="F23" s="3">
        <f t="shared" si="5"/>
        <v>8533</v>
      </c>
      <c r="G23" s="3">
        <f t="shared" si="5"/>
        <v>8644</v>
      </c>
      <c r="H23" s="3">
        <f t="shared" si="5"/>
        <v>8913</v>
      </c>
      <c r="I23" s="3">
        <f t="shared" si="5"/>
        <v>9467</v>
      </c>
      <c r="J23" s="3">
        <f t="shared" si="5"/>
        <v>10290</v>
      </c>
      <c r="K23" s="3">
        <f>SUM(K24:K25)</f>
        <v>10012</v>
      </c>
      <c r="L23" s="3">
        <f t="shared" si="5"/>
        <v>10160</v>
      </c>
      <c r="M23" s="4">
        <f t="shared" si="5"/>
        <v>10835</v>
      </c>
    </row>
    <row r="24" spans="1:17" x14ac:dyDescent="0.25">
      <c r="A24" s="12" t="s">
        <v>30</v>
      </c>
      <c r="B24" s="20">
        <f>1158+69</f>
        <v>1227</v>
      </c>
      <c r="C24" s="20">
        <f>1208+77</f>
        <v>1285</v>
      </c>
      <c r="D24" s="20">
        <f>1235+77</f>
        <v>1312</v>
      </c>
      <c r="E24" s="20">
        <f>1290+82</f>
        <v>1372</v>
      </c>
      <c r="F24" s="20">
        <f>1301+93</f>
        <v>1394</v>
      </c>
      <c r="G24" s="20">
        <f>1320+118</f>
        <v>1438</v>
      </c>
      <c r="H24" s="20">
        <f>1340+132</f>
        <v>1472</v>
      </c>
      <c r="I24" s="20">
        <f>1393+162</f>
        <v>1555</v>
      </c>
      <c r="J24" s="20">
        <f>1412+165</f>
        <v>1577</v>
      </c>
      <c r="K24" s="20">
        <f>1430+170+84</f>
        <v>1684</v>
      </c>
      <c r="L24" s="20">
        <f>1443+0+179</f>
        <v>1622</v>
      </c>
      <c r="M24" s="58">
        <f>1458+135+0+185+0+72</f>
        <v>1850</v>
      </c>
    </row>
    <row r="25" spans="1:17" x14ac:dyDescent="0.25">
      <c r="A25" s="12" t="s">
        <v>33</v>
      </c>
      <c r="B25" s="20">
        <f>4032+63+1309+805</f>
        <v>6209</v>
      </c>
      <c r="C25" s="20">
        <f>4064+70+1380+809</f>
        <v>6323</v>
      </c>
      <c r="D25" s="20">
        <f>4081+74+1447+854</f>
        <v>6456</v>
      </c>
      <c r="E25" s="20">
        <f>4236+80+1609+851</f>
        <v>6776</v>
      </c>
      <c r="F25" s="20">
        <f>4417+85+1773+864</f>
        <v>7139</v>
      </c>
      <c r="G25" s="20">
        <f>4439+86+1814+867</f>
        <v>7206</v>
      </c>
      <c r="H25" s="20">
        <f>4528+94+1891+928</f>
        <v>7441</v>
      </c>
      <c r="I25" s="20">
        <f>4679+103+2132+998</f>
        <v>7912</v>
      </c>
      <c r="J25" s="20">
        <f>4770+703+2225+1015</f>
        <v>8713</v>
      </c>
      <c r="K25" s="20">
        <f>4845+118+2307+1039+19</f>
        <v>8328</v>
      </c>
      <c r="L25" s="20">
        <f>4895+168+2403+1051+21</f>
        <v>8538</v>
      </c>
      <c r="M25" s="58">
        <f>4981+342+170+2434+1037+21</f>
        <v>8985</v>
      </c>
    </row>
    <row r="26" spans="1:17" x14ac:dyDescent="0.25">
      <c r="A26" s="12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58"/>
    </row>
    <row r="27" spans="1:17" x14ac:dyDescent="0.25">
      <c r="A27" s="1" t="s">
        <v>32</v>
      </c>
      <c r="B27" s="3">
        <f t="shared" ref="B27:M27" si="6">SUM(B28:B29)</f>
        <v>13990</v>
      </c>
      <c r="C27" s="3">
        <f t="shared" si="6"/>
        <v>14348</v>
      </c>
      <c r="D27" s="3">
        <f t="shared" si="6"/>
        <v>14409</v>
      </c>
      <c r="E27" s="3">
        <f t="shared" si="6"/>
        <v>23365</v>
      </c>
      <c r="F27" s="3">
        <f t="shared" si="6"/>
        <v>25747</v>
      </c>
      <c r="G27" s="3">
        <f t="shared" si="6"/>
        <v>26199</v>
      </c>
      <c r="H27" s="3">
        <f t="shared" si="6"/>
        <v>26853</v>
      </c>
      <c r="I27" s="3">
        <f t="shared" si="6"/>
        <v>27688</v>
      </c>
      <c r="J27" s="3">
        <f t="shared" si="6"/>
        <v>28508</v>
      </c>
      <c r="K27" s="3">
        <f t="shared" si="6"/>
        <v>30102</v>
      </c>
      <c r="L27" s="3">
        <f t="shared" si="6"/>
        <v>30528</v>
      </c>
      <c r="M27" s="4">
        <f t="shared" si="6"/>
        <v>30595</v>
      </c>
    </row>
    <row r="28" spans="1:17" x14ac:dyDescent="0.25">
      <c r="A28" s="12" t="s">
        <v>30</v>
      </c>
      <c r="B28" s="20">
        <f>1816+106</f>
        <v>1922</v>
      </c>
      <c r="C28" s="20">
        <f>1882+114</f>
        <v>1996</v>
      </c>
      <c r="D28" s="20">
        <f>1921+114</f>
        <v>2035</v>
      </c>
      <c r="E28" s="20">
        <f>2735+121</f>
        <v>2856</v>
      </c>
      <c r="F28" s="20">
        <f>2992+133</f>
        <v>3125</v>
      </c>
      <c r="G28" s="20">
        <f>3073+165</f>
        <v>3238</v>
      </c>
      <c r="H28" s="20">
        <f>3165+179</f>
        <v>3344</v>
      </c>
      <c r="I28" s="20">
        <f>3241+209</f>
        <v>3450</v>
      </c>
      <c r="J28" s="20">
        <f>3480+212</f>
        <v>3692</v>
      </c>
      <c r="K28" s="20">
        <f>3630+217</f>
        <v>3847</v>
      </c>
      <c r="L28" s="20">
        <f>3702+0+226</f>
        <v>3928</v>
      </c>
      <c r="M28" s="58">
        <f>3733+0+232+0</f>
        <v>3965</v>
      </c>
    </row>
    <row r="29" spans="1:17" x14ac:dyDescent="0.25">
      <c r="A29" s="12" t="s">
        <v>33</v>
      </c>
      <c r="B29" s="20">
        <f>7136+345+3112+1475</f>
        <v>12068</v>
      </c>
      <c r="C29" s="20">
        <f>7208+356+3318+1470</f>
        <v>12352</v>
      </c>
      <c r="D29" s="20">
        <f>7227+362+3378+1407</f>
        <v>12374</v>
      </c>
      <c r="E29" s="20">
        <f>10947+639+6347+2576</f>
        <v>20509</v>
      </c>
      <c r="F29" s="20">
        <f>11539+679+7416+2988</f>
        <v>22622</v>
      </c>
      <c r="G29" s="20">
        <f>11631+681+7592+3057</f>
        <v>22961</v>
      </c>
      <c r="H29" s="20">
        <f>11783+691+7836+3199</f>
        <v>23509</v>
      </c>
      <c r="I29" s="20">
        <f>12011+702+8182+3343</f>
        <v>24238</v>
      </c>
      <c r="J29" s="20">
        <f>12224+724+8543+3325</f>
        <v>24816</v>
      </c>
      <c r="K29" s="20">
        <f>12734+842+9178+3501</f>
        <v>26255</v>
      </c>
      <c r="L29" s="20">
        <f>12905+892+9346+3457</f>
        <v>26600</v>
      </c>
      <c r="M29" s="58">
        <f>13009+879+9377+3365</f>
        <v>26630</v>
      </c>
    </row>
    <row r="30" spans="1:17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/>
    </row>
    <row r="31" spans="1:17" x14ac:dyDescent="0.25">
      <c r="A31" s="36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7" s="2" customFormat="1" ht="21" x14ac:dyDescent="0.35">
      <c r="A32" s="24" t="s">
        <v>29</v>
      </c>
      <c r="B32" s="25">
        <v>43864</v>
      </c>
      <c r="C32" s="25">
        <v>43892</v>
      </c>
      <c r="D32" s="25">
        <v>43922</v>
      </c>
      <c r="E32" s="25">
        <v>43952</v>
      </c>
      <c r="F32" s="25">
        <v>43983</v>
      </c>
      <c r="G32" s="25">
        <v>44015</v>
      </c>
      <c r="H32" s="25">
        <v>44048</v>
      </c>
      <c r="I32" s="25">
        <v>44076</v>
      </c>
      <c r="J32" s="25">
        <v>44105</v>
      </c>
      <c r="K32" s="25">
        <v>44137</v>
      </c>
      <c r="L32" s="25">
        <v>44166</v>
      </c>
      <c r="M32" s="26">
        <v>44200</v>
      </c>
      <c r="N32" s="34"/>
    </row>
    <row r="33" spans="1:14" s="32" customFormat="1" x14ac:dyDescent="0.25">
      <c r="A33" s="32" t="s">
        <v>20</v>
      </c>
      <c r="B33" s="32">
        <v>25010</v>
      </c>
      <c r="C33" s="32">
        <v>27085</v>
      </c>
      <c r="D33" s="32">
        <v>29223</v>
      </c>
      <c r="E33" s="32">
        <v>30666</v>
      </c>
      <c r="F33" s="32">
        <v>31512</v>
      </c>
      <c r="G33" s="32">
        <v>31949</v>
      </c>
      <c r="H33" s="32">
        <v>32251</v>
      </c>
      <c r="I33" s="32">
        <v>32531</v>
      </c>
      <c r="J33" s="32">
        <v>37300</v>
      </c>
      <c r="K33" s="32">
        <v>41418</v>
      </c>
      <c r="L33" s="32">
        <v>44477</v>
      </c>
      <c r="M33" s="55">
        <v>47147</v>
      </c>
    </row>
    <row r="34" spans="1:14" s="32" customFormat="1" x14ac:dyDescent="0.25">
      <c r="A34" s="30" t="s">
        <v>21</v>
      </c>
      <c r="B34" s="31">
        <v>98919</v>
      </c>
      <c r="C34" s="31">
        <v>108447</v>
      </c>
      <c r="D34" s="31">
        <v>118387</v>
      </c>
      <c r="E34" s="31">
        <v>123506</v>
      </c>
      <c r="F34" s="31">
        <v>126735</v>
      </c>
      <c r="G34" s="31">
        <v>127877</v>
      </c>
      <c r="H34" s="31">
        <v>128628</v>
      </c>
      <c r="I34" s="31">
        <v>129820</v>
      </c>
      <c r="J34" s="31">
        <v>160377</v>
      </c>
      <c r="K34" s="31">
        <v>188259</v>
      </c>
      <c r="L34" s="31">
        <v>209952</v>
      </c>
      <c r="M34" s="31">
        <v>228508</v>
      </c>
      <c r="N34" s="35"/>
    </row>
    <row r="35" spans="1:14" x14ac:dyDescent="0.25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4" ht="21" x14ac:dyDescent="0.35">
      <c r="A36" s="73" t="s">
        <v>194</v>
      </c>
      <c r="B36" s="76"/>
    </row>
    <row r="37" spans="1:14" x14ac:dyDescent="0.25">
      <c r="A37" s="12" t="s">
        <v>0</v>
      </c>
      <c r="B37" s="27">
        <f>10967/31</f>
        <v>353.77419354838707</v>
      </c>
    </row>
    <row r="38" spans="1:14" x14ac:dyDescent="0.25">
      <c r="A38" s="12" t="s">
        <v>1</v>
      </c>
      <c r="B38" s="27">
        <f>9434/29</f>
        <v>325.31034482758622</v>
      </c>
    </row>
    <row r="39" spans="1:14" x14ac:dyDescent="0.25">
      <c r="A39" s="12" t="s">
        <v>2</v>
      </c>
      <c r="B39" s="27">
        <f>11933/31</f>
        <v>384.93548387096774</v>
      </c>
    </row>
    <row r="40" spans="1:14" x14ac:dyDescent="0.25">
      <c r="A40" s="12" t="s">
        <v>3</v>
      </c>
      <c r="B40" s="27">
        <f>11258/30</f>
        <v>375.26666666666665</v>
      </c>
    </row>
    <row r="41" spans="1:14" x14ac:dyDescent="0.25">
      <c r="A41" s="12" t="s">
        <v>4</v>
      </c>
      <c r="B41" s="27">
        <f>9108/31</f>
        <v>293.80645161290323</v>
      </c>
    </row>
    <row r="42" spans="1:14" x14ac:dyDescent="0.25">
      <c r="A42" s="12" t="s">
        <v>5</v>
      </c>
      <c r="B42" s="27">
        <f>4366/30</f>
        <v>145.53333333333333</v>
      </c>
    </row>
    <row r="43" spans="1:14" x14ac:dyDescent="0.25">
      <c r="A43" s="12" t="s">
        <v>6</v>
      </c>
      <c r="B43" s="27">
        <f>2862/31</f>
        <v>92.322580645161295</v>
      </c>
    </row>
    <row r="44" spans="1:14" x14ac:dyDescent="0.25">
      <c r="A44" s="12" t="s">
        <v>7</v>
      </c>
      <c r="B44" s="27">
        <f>2986/31</f>
        <v>96.322580645161295</v>
      </c>
    </row>
    <row r="45" spans="1:14" x14ac:dyDescent="0.25">
      <c r="A45" s="12" t="s">
        <v>8</v>
      </c>
      <c r="B45" s="27">
        <f>25418/30</f>
        <v>847.26666666666665</v>
      </c>
    </row>
    <row r="46" spans="1:14" x14ac:dyDescent="0.25">
      <c r="A46" s="12" t="s">
        <v>9</v>
      </c>
      <c r="B46" s="27">
        <f>22105/31</f>
        <v>713.06451612903231</v>
      </c>
    </row>
    <row r="47" spans="1:14" x14ac:dyDescent="0.25">
      <c r="A47" s="12" t="s">
        <v>10</v>
      </c>
      <c r="B47" s="27">
        <f>22060/30</f>
        <v>735.33333333333337</v>
      </c>
    </row>
    <row r="48" spans="1:14" x14ac:dyDescent="0.25">
      <c r="A48" s="12" t="s">
        <v>11</v>
      </c>
      <c r="B48" s="27">
        <f>18361/31</f>
        <v>592.29032258064512</v>
      </c>
    </row>
    <row r="49" spans="1:13" x14ac:dyDescent="0.25">
      <c r="A49" s="28"/>
      <c r="B49" s="28"/>
    </row>
    <row r="52" spans="1:13" s="2" customFormat="1" ht="21" x14ac:dyDescent="0.35">
      <c r="A52" s="24" t="s">
        <v>28</v>
      </c>
      <c r="B52" s="25">
        <v>43864</v>
      </c>
      <c r="C52" s="25">
        <v>43892</v>
      </c>
      <c r="D52" s="25">
        <v>43922</v>
      </c>
      <c r="E52" s="25">
        <v>43952</v>
      </c>
      <c r="F52" s="25">
        <v>43983</v>
      </c>
      <c r="G52" s="25">
        <v>44015</v>
      </c>
      <c r="H52" s="25">
        <v>44048</v>
      </c>
      <c r="I52" s="25">
        <v>44076</v>
      </c>
      <c r="J52" s="25">
        <v>44105</v>
      </c>
      <c r="K52" s="25">
        <v>44137</v>
      </c>
      <c r="L52" s="25">
        <v>44169</v>
      </c>
      <c r="M52" s="26">
        <v>44200</v>
      </c>
    </row>
    <row r="53" spans="1:13" x14ac:dyDescent="0.25">
      <c r="A53" s="22" t="s">
        <v>20</v>
      </c>
      <c r="B53">
        <v>1291</v>
      </c>
      <c r="C53">
        <v>1146</v>
      </c>
      <c r="D53">
        <v>1005</v>
      </c>
      <c r="E53">
        <v>549</v>
      </c>
      <c r="F53">
        <v>395</v>
      </c>
      <c r="G53">
        <v>233</v>
      </c>
      <c r="H53">
        <v>163</v>
      </c>
      <c r="I53">
        <v>182</v>
      </c>
      <c r="J53">
        <v>2503</v>
      </c>
      <c r="K53">
        <v>1746</v>
      </c>
      <c r="L53">
        <v>1593</v>
      </c>
      <c r="M53" s="13">
        <v>901</v>
      </c>
    </row>
    <row r="54" spans="1:13" x14ac:dyDescent="0.25">
      <c r="A54" s="23" t="s">
        <v>21</v>
      </c>
      <c r="B54" s="15">
        <v>4809</v>
      </c>
      <c r="C54" s="15">
        <v>5126</v>
      </c>
      <c r="D54" s="15">
        <v>4169</v>
      </c>
      <c r="E54" s="15">
        <v>1665</v>
      </c>
      <c r="F54" s="15">
        <v>1255</v>
      </c>
      <c r="G54" s="15">
        <v>618</v>
      </c>
      <c r="H54" s="15">
        <v>370</v>
      </c>
      <c r="I54" s="15">
        <v>606</v>
      </c>
      <c r="J54" s="15">
        <v>14545</v>
      </c>
      <c r="K54" s="15">
        <v>11705</v>
      </c>
      <c r="L54" s="15">
        <v>9864</v>
      </c>
      <c r="M54" s="16">
        <v>5695</v>
      </c>
    </row>
    <row r="55" spans="1:13" x14ac:dyDescent="0.25">
      <c r="A55" s="29"/>
    </row>
    <row r="56" spans="1:13" x14ac:dyDescent="0.25">
      <c r="A56" s="29"/>
    </row>
    <row r="57" spans="1:13" x14ac:dyDescent="0.25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9" spans="1:13" ht="21" x14ac:dyDescent="0.35">
      <c r="A59" s="24" t="s">
        <v>27</v>
      </c>
      <c r="B59" s="57" t="s">
        <v>137</v>
      </c>
    </row>
    <row r="60" spans="1:13" x14ac:dyDescent="0.25">
      <c r="A60" s="22">
        <v>43864</v>
      </c>
      <c r="B60" s="13">
        <v>13.96</v>
      </c>
    </row>
    <row r="61" spans="1:13" x14ac:dyDescent="0.25">
      <c r="A61" s="22">
        <v>43892</v>
      </c>
      <c r="B61" s="13">
        <v>15.67</v>
      </c>
    </row>
    <row r="62" spans="1:13" x14ac:dyDescent="0.25">
      <c r="A62" s="22">
        <v>43922</v>
      </c>
      <c r="B62" s="13">
        <v>16.41</v>
      </c>
    </row>
    <row r="63" spans="1:13" x14ac:dyDescent="0.25">
      <c r="A63" s="22">
        <v>43952</v>
      </c>
      <c r="B63" s="13">
        <v>9.35</v>
      </c>
    </row>
    <row r="64" spans="1:13" x14ac:dyDescent="0.25">
      <c r="A64" s="22">
        <v>43983</v>
      </c>
      <c r="B64" s="13">
        <v>11.99</v>
      </c>
    </row>
    <row r="65" spans="1:14" x14ac:dyDescent="0.25">
      <c r="A65" s="22">
        <v>44015</v>
      </c>
      <c r="B65" s="13">
        <v>16.489999999999998</v>
      </c>
    </row>
    <row r="66" spans="1:14" x14ac:dyDescent="0.25">
      <c r="A66" s="22">
        <v>44048</v>
      </c>
      <c r="B66" s="13">
        <v>24.91</v>
      </c>
    </row>
    <row r="67" spans="1:14" x14ac:dyDescent="0.25">
      <c r="A67" s="22">
        <v>44075</v>
      </c>
      <c r="B67" s="13">
        <v>8.89</v>
      </c>
    </row>
    <row r="68" spans="1:14" x14ac:dyDescent="0.25">
      <c r="A68" s="22">
        <v>44105</v>
      </c>
      <c r="B68" s="13">
        <v>10.95</v>
      </c>
    </row>
    <row r="69" spans="1:14" x14ac:dyDescent="0.25">
      <c r="A69" s="22">
        <v>44137</v>
      </c>
      <c r="B69" s="13">
        <v>16.41</v>
      </c>
    </row>
    <row r="70" spans="1:14" x14ac:dyDescent="0.25">
      <c r="A70" s="22">
        <v>44166</v>
      </c>
      <c r="B70" s="13">
        <v>20.100000000000001</v>
      </c>
    </row>
    <row r="71" spans="1:14" x14ac:dyDescent="0.25">
      <c r="A71" s="23">
        <v>44200</v>
      </c>
      <c r="B71" s="16">
        <v>24.91</v>
      </c>
    </row>
    <row r="73" spans="1:14" s="2" customFormat="1" ht="21" x14ac:dyDescent="0.35">
      <c r="A73" s="24" t="s">
        <v>47</v>
      </c>
      <c r="B73" s="25">
        <v>43832</v>
      </c>
      <c r="C73" s="25">
        <v>43922</v>
      </c>
      <c r="D73" s="25">
        <v>44013</v>
      </c>
      <c r="E73" s="25">
        <v>44105</v>
      </c>
      <c r="F73" s="26">
        <v>44167</v>
      </c>
      <c r="G73" s="54">
        <v>44200</v>
      </c>
      <c r="H73" s="54"/>
      <c r="I73" s="54"/>
      <c r="J73" s="54"/>
      <c r="K73" s="54"/>
      <c r="L73" s="54"/>
      <c r="M73" s="54"/>
      <c r="N73" s="54"/>
    </row>
    <row r="74" spans="1:14" s="32" customFormat="1" x14ac:dyDescent="0.25">
      <c r="A74" s="35" t="s">
        <v>38</v>
      </c>
      <c r="B74" s="32">
        <v>134</v>
      </c>
      <c r="C74" s="32">
        <v>150</v>
      </c>
      <c r="D74" s="32">
        <v>171</v>
      </c>
      <c r="E74" s="32">
        <v>190</v>
      </c>
      <c r="F74" s="55">
        <v>202</v>
      </c>
      <c r="G74" s="32">
        <v>206</v>
      </c>
    </row>
    <row r="75" spans="1:14" s="32" customFormat="1" x14ac:dyDescent="0.25">
      <c r="A75" s="30" t="s">
        <v>37</v>
      </c>
      <c r="B75" s="31">
        <v>164132</v>
      </c>
      <c r="C75" s="31">
        <v>178977</v>
      </c>
      <c r="D75" s="31">
        <v>212761</v>
      </c>
      <c r="E75" s="31">
        <v>259661</v>
      </c>
      <c r="F75" s="56">
        <v>305711</v>
      </c>
      <c r="G75" s="32">
        <v>306521</v>
      </c>
    </row>
    <row r="76" spans="1:14" s="32" customFormat="1" x14ac:dyDescent="0.25">
      <c r="A76" s="60"/>
      <c r="B76" s="60"/>
      <c r="C76" s="60"/>
      <c r="D76" s="60"/>
      <c r="E76" s="60"/>
      <c r="F76" s="60"/>
    </row>
    <row r="77" spans="1:14" x14ac:dyDescent="0.2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4" ht="21" x14ac:dyDescent="0.35">
      <c r="A78" s="24" t="s">
        <v>209</v>
      </c>
      <c r="B78" s="25">
        <v>43833</v>
      </c>
      <c r="C78" s="25">
        <v>43922</v>
      </c>
      <c r="D78" s="25">
        <v>44013</v>
      </c>
      <c r="E78" s="25">
        <v>44105</v>
      </c>
      <c r="F78" s="26">
        <v>44200</v>
      </c>
      <c r="G78" s="33"/>
      <c r="H78" s="33"/>
      <c r="I78" s="33"/>
      <c r="J78" s="33"/>
      <c r="K78" s="33"/>
      <c r="L78" s="33"/>
    </row>
    <row r="79" spans="1:14" x14ac:dyDescent="0.25">
      <c r="A79" s="15"/>
      <c r="B79" s="61">
        <f>281/337</f>
        <v>0.83382789317507422</v>
      </c>
      <c r="C79" s="61">
        <f>312/365</f>
        <v>0.85479452054794525</v>
      </c>
      <c r="D79" s="61">
        <f>406/459</f>
        <v>0.88453159041394336</v>
      </c>
      <c r="E79" s="61">
        <f>476/529</f>
        <v>0.89981096408317585</v>
      </c>
      <c r="F79" s="62">
        <v>0.96</v>
      </c>
      <c r="G79" s="33"/>
      <c r="H79" s="33"/>
      <c r="I79" s="33"/>
      <c r="J79" s="33"/>
      <c r="K79" s="33"/>
      <c r="L79" s="33"/>
    </row>
    <row r="80" spans="1:14" x14ac:dyDescent="0.2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2" spans="1:2" ht="36" customHeight="1" x14ac:dyDescent="0.25">
      <c r="A82" s="77" t="s">
        <v>166</v>
      </c>
      <c r="B82" s="78"/>
    </row>
    <row r="83" spans="1:2" ht="24.75" customHeight="1" x14ac:dyDescent="0.25">
      <c r="A83" s="71" t="s">
        <v>189</v>
      </c>
      <c r="B83" s="72"/>
    </row>
    <row r="84" spans="1:2" x14ac:dyDescent="0.25">
      <c r="A84" s="63" t="s">
        <v>167</v>
      </c>
      <c r="B84" s="64" t="s">
        <v>168</v>
      </c>
    </row>
    <row r="85" spans="1:2" x14ac:dyDescent="0.25">
      <c r="A85" s="66" t="s">
        <v>169</v>
      </c>
      <c r="B85" s="67">
        <v>350</v>
      </c>
    </row>
    <row r="86" spans="1:2" x14ac:dyDescent="0.25">
      <c r="A86" s="65" t="s">
        <v>170</v>
      </c>
      <c r="B86" s="68">
        <v>333</v>
      </c>
    </row>
    <row r="87" spans="1:2" x14ac:dyDescent="0.25">
      <c r="A87" s="66" t="s">
        <v>171</v>
      </c>
      <c r="B87" s="67">
        <v>152</v>
      </c>
    </row>
    <row r="88" spans="1:2" x14ac:dyDescent="0.25">
      <c r="A88" s="65" t="s">
        <v>172</v>
      </c>
      <c r="B88" s="68">
        <v>104</v>
      </c>
    </row>
    <row r="89" spans="1:2" ht="30" x14ac:dyDescent="0.25">
      <c r="A89" s="66" t="s">
        <v>173</v>
      </c>
      <c r="B89" s="67">
        <v>69</v>
      </c>
    </row>
    <row r="90" spans="1:2" ht="30" x14ac:dyDescent="0.25">
      <c r="A90" s="65" t="s">
        <v>174</v>
      </c>
      <c r="B90" s="68">
        <v>59</v>
      </c>
    </row>
    <row r="91" spans="1:2" x14ac:dyDescent="0.25">
      <c r="A91" s="66" t="s">
        <v>175</v>
      </c>
      <c r="B91" s="67">
        <v>59</v>
      </c>
    </row>
    <row r="92" spans="1:2" ht="30" x14ac:dyDescent="0.25">
      <c r="A92" s="65" t="s">
        <v>176</v>
      </c>
      <c r="B92" s="68">
        <v>58</v>
      </c>
    </row>
    <row r="93" spans="1:2" x14ac:dyDescent="0.25">
      <c r="A93" s="66" t="s">
        <v>177</v>
      </c>
      <c r="B93" s="67">
        <v>52</v>
      </c>
    </row>
    <row r="94" spans="1:2" x14ac:dyDescent="0.25">
      <c r="A94" s="65" t="s">
        <v>178</v>
      </c>
      <c r="B94" s="68">
        <v>51</v>
      </c>
    </row>
    <row r="95" spans="1:2" ht="30" x14ac:dyDescent="0.25">
      <c r="A95" s="66" t="s">
        <v>179</v>
      </c>
      <c r="B95" s="67">
        <v>50</v>
      </c>
    </row>
    <row r="96" spans="1:2" x14ac:dyDescent="0.25">
      <c r="A96" s="65" t="s">
        <v>180</v>
      </c>
      <c r="B96" s="68">
        <v>49</v>
      </c>
    </row>
    <row r="97" spans="1:2" ht="30" x14ac:dyDescent="0.25">
      <c r="A97" s="66" t="s">
        <v>181</v>
      </c>
      <c r="B97" s="67">
        <v>49</v>
      </c>
    </row>
    <row r="98" spans="1:2" x14ac:dyDescent="0.25">
      <c r="A98" s="65" t="s">
        <v>182</v>
      </c>
      <c r="B98" s="68">
        <v>47</v>
      </c>
    </row>
    <row r="99" spans="1:2" ht="30" x14ac:dyDescent="0.25">
      <c r="A99" s="66" t="s">
        <v>183</v>
      </c>
      <c r="B99" s="67">
        <v>46</v>
      </c>
    </row>
    <row r="100" spans="1:2" ht="30" x14ac:dyDescent="0.25">
      <c r="A100" s="65" t="s">
        <v>184</v>
      </c>
      <c r="B100" s="68">
        <v>44</v>
      </c>
    </row>
    <row r="101" spans="1:2" ht="30" x14ac:dyDescent="0.25">
      <c r="A101" s="66" t="s">
        <v>185</v>
      </c>
      <c r="B101" s="67">
        <v>40</v>
      </c>
    </row>
    <row r="102" spans="1:2" x14ac:dyDescent="0.25">
      <c r="A102" s="65" t="s">
        <v>186</v>
      </c>
      <c r="B102" s="68">
        <v>35</v>
      </c>
    </row>
    <row r="103" spans="1:2" x14ac:dyDescent="0.25">
      <c r="A103" s="66" t="s">
        <v>187</v>
      </c>
      <c r="B103" s="67">
        <v>34</v>
      </c>
    </row>
    <row r="104" spans="1:2" x14ac:dyDescent="0.25">
      <c r="A104" s="65" t="s">
        <v>188</v>
      </c>
      <c r="B104" s="68">
        <v>31</v>
      </c>
    </row>
    <row r="105" spans="1:2" x14ac:dyDescent="0.25">
      <c r="A105" s="12"/>
      <c r="B105" s="13"/>
    </row>
    <row r="106" spans="1:2" ht="24.75" customHeight="1" x14ac:dyDescent="0.25">
      <c r="A106" s="71" t="s">
        <v>190</v>
      </c>
      <c r="B106" s="72"/>
    </row>
    <row r="107" spans="1:2" x14ac:dyDescent="0.25">
      <c r="A107" s="111" t="s">
        <v>167</v>
      </c>
      <c r="B107" s="64" t="s">
        <v>168</v>
      </c>
    </row>
    <row r="108" spans="1:2" x14ac:dyDescent="0.25">
      <c r="A108" s="66" t="s">
        <v>169</v>
      </c>
      <c r="B108" s="67">
        <v>196</v>
      </c>
    </row>
    <row r="109" spans="1:2" x14ac:dyDescent="0.25">
      <c r="A109" s="65" t="s">
        <v>172</v>
      </c>
      <c r="B109" s="68">
        <v>91</v>
      </c>
    </row>
    <row r="110" spans="1:2" x14ac:dyDescent="0.25">
      <c r="A110" s="66" t="s">
        <v>177</v>
      </c>
      <c r="B110" s="67">
        <v>79</v>
      </c>
    </row>
    <row r="111" spans="1:2" x14ac:dyDescent="0.25">
      <c r="A111" s="65" t="s">
        <v>170</v>
      </c>
      <c r="B111" s="68">
        <v>75</v>
      </c>
    </row>
    <row r="112" spans="1:2" x14ac:dyDescent="0.25">
      <c r="A112" s="66" t="s">
        <v>178</v>
      </c>
      <c r="B112" s="67">
        <v>62</v>
      </c>
    </row>
    <row r="113" spans="1:2" x14ac:dyDescent="0.25">
      <c r="A113" s="65" t="s">
        <v>171</v>
      </c>
      <c r="B113" s="68">
        <v>55</v>
      </c>
    </row>
    <row r="114" spans="1:2" ht="30" x14ac:dyDescent="0.25">
      <c r="A114" s="66" t="s">
        <v>213</v>
      </c>
      <c r="B114" s="67">
        <v>52</v>
      </c>
    </row>
    <row r="115" spans="1:2" x14ac:dyDescent="0.25">
      <c r="A115" s="65" t="s">
        <v>188</v>
      </c>
      <c r="B115" s="68">
        <v>44</v>
      </c>
    </row>
    <row r="116" spans="1:2" x14ac:dyDescent="0.25">
      <c r="A116" s="66" t="s">
        <v>214</v>
      </c>
      <c r="B116" s="67">
        <v>42</v>
      </c>
    </row>
    <row r="117" spans="1:2" ht="30" x14ac:dyDescent="0.25">
      <c r="A117" s="65" t="s">
        <v>215</v>
      </c>
      <c r="B117" s="68">
        <v>32</v>
      </c>
    </row>
    <row r="118" spans="1:2" ht="30" x14ac:dyDescent="0.25">
      <c r="A118" s="66" t="s">
        <v>176</v>
      </c>
      <c r="B118" s="67">
        <v>31</v>
      </c>
    </row>
    <row r="119" spans="1:2" x14ac:dyDescent="0.25">
      <c r="A119" s="65" t="s">
        <v>216</v>
      </c>
      <c r="B119" s="68">
        <v>30</v>
      </c>
    </row>
    <row r="120" spans="1:2" ht="30" x14ac:dyDescent="0.25">
      <c r="A120" s="66" t="s">
        <v>185</v>
      </c>
      <c r="B120" s="67">
        <v>29</v>
      </c>
    </row>
    <row r="121" spans="1:2" ht="30" x14ac:dyDescent="0.25">
      <c r="A121" s="65" t="s">
        <v>217</v>
      </c>
      <c r="B121" s="68">
        <v>27</v>
      </c>
    </row>
    <row r="122" spans="1:2" x14ac:dyDescent="0.25">
      <c r="A122" s="66" t="s">
        <v>218</v>
      </c>
      <c r="B122" s="67">
        <v>26</v>
      </c>
    </row>
    <row r="123" spans="1:2" x14ac:dyDescent="0.25">
      <c r="A123" s="65" t="s">
        <v>219</v>
      </c>
      <c r="B123" s="68">
        <v>25</v>
      </c>
    </row>
    <row r="124" spans="1:2" ht="30" x14ac:dyDescent="0.25">
      <c r="A124" s="66" t="s">
        <v>220</v>
      </c>
      <c r="B124" s="67">
        <v>24</v>
      </c>
    </row>
    <row r="125" spans="1:2" x14ac:dyDescent="0.25">
      <c r="A125" s="65" t="s">
        <v>221</v>
      </c>
      <c r="B125" s="68">
        <v>24</v>
      </c>
    </row>
    <row r="126" spans="1:2" x14ac:dyDescent="0.25">
      <c r="A126" s="66" t="s">
        <v>222</v>
      </c>
      <c r="B126" s="67">
        <v>23</v>
      </c>
    </row>
    <row r="127" spans="1:2" ht="30" x14ac:dyDescent="0.25">
      <c r="A127" s="65" t="s">
        <v>223</v>
      </c>
      <c r="B127" s="68">
        <v>23</v>
      </c>
    </row>
    <row r="128" spans="1:2" x14ac:dyDescent="0.25">
      <c r="A128" s="12"/>
      <c r="B128" s="13"/>
    </row>
    <row r="129" spans="1:2" ht="24.75" customHeight="1" x14ac:dyDescent="0.25">
      <c r="A129" s="71" t="s">
        <v>191</v>
      </c>
      <c r="B129" s="72"/>
    </row>
    <row r="130" spans="1:2" x14ac:dyDescent="0.25">
      <c r="A130" s="111" t="s">
        <v>167</v>
      </c>
      <c r="B130" s="111" t="s">
        <v>168</v>
      </c>
    </row>
    <row r="131" spans="1:2" x14ac:dyDescent="0.25">
      <c r="A131" s="66" t="s">
        <v>214</v>
      </c>
      <c r="B131" s="67">
        <v>150</v>
      </c>
    </row>
    <row r="132" spans="1:2" ht="30" x14ac:dyDescent="0.25">
      <c r="A132" s="65" t="s">
        <v>224</v>
      </c>
      <c r="B132" s="69">
        <v>32</v>
      </c>
    </row>
    <row r="133" spans="1:2" x14ac:dyDescent="0.25">
      <c r="A133" s="66" t="s">
        <v>225</v>
      </c>
      <c r="B133" s="70">
        <v>22</v>
      </c>
    </row>
    <row r="134" spans="1:2" x14ac:dyDescent="0.25">
      <c r="A134" s="65" t="s">
        <v>226</v>
      </c>
      <c r="B134" s="69">
        <v>20</v>
      </c>
    </row>
    <row r="135" spans="1:2" ht="30" x14ac:dyDescent="0.25">
      <c r="A135" s="66" t="s">
        <v>227</v>
      </c>
      <c r="B135" s="70">
        <v>17</v>
      </c>
    </row>
    <row r="136" spans="1:2" ht="30" x14ac:dyDescent="0.25">
      <c r="A136" s="65" t="s">
        <v>228</v>
      </c>
      <c r="B136" s="69">
        <v>15</v>
      </c>
    </row>
    <row r="137" spans="1:2" x14ac:dyDescent="0.25">
      <c r="A137" s="66" t="s">
        <v>229</v>
      </c>
      <c r="B137" s="70">
        <v>15</v>
      </c>
    </row>
    <row r="138" spans="1:2" ht="45" x14ac:dyDescent="0.25">
      <c r="A138" s="65" t="s">
        <v>230</v>
      </c>
      <c r="B138" s="69">
        <v>15</v>
      </c>
    </row>
    <row r="139" spans="1:2" ht="30" x14ac:dyDescent="0.25">
      <c r="A139" s="66" t="s">
        <v>231</v>
      </c>
      <c r="B139" s="70">
        <v>13</v>
      </c>
    </row>
    <row r="140" spans="1:2" ht="45" x14ac:dyDescent="0.25">
      <c r="A140" s="65" t="s">
        <v>232</v>
      </c>
      <c r="B140" s="69">
        <v>11</v>
      </c>
    </row>
    <row r="141" spans="1:2" ht="30" x14ac:dyDescent="0.25">
      <c r="A141" s="66" t="s">
        <v>233</v>
      </c>
      <c r="B141" s="70">
        <v>11</v>
      </c>
    </row>
    <row r="142" spans="1:2" ht="30" x14ac:dyDescent="0.25">
      <c r="A142" s="65" t="s">
        <v>234</v>
      </c>
      <c r="B142" s="69">
        <v>10</v>
      </c>
    </row>
    <row r="143" spans="1:2" ht="30" x14ac:dyDescent="0.25">
      <c r="A143" s="66" t="s">
        <v>235</v>
      </c>
      <c r="B143" s="70">
        <v>10</v>
      </c>
    </row>
    <row r="144" spans="1:2" ht="30" x14ac:dyDescent="0.25">
      <c r="A144" s="65" t="s">
        <v>236</v>
      </c>
      <c r="B144" s="69">
        <v>9</v>
      </c>
    </row>
    <row r="145" spans="1:2" x14ac:dyDescent="0.25">
      <c r="A145" s="66" t="s">
        <v>237</v>
      </c>
      <c r="B145" s="70">
        <v>9</v>
      </c>
    </row>
    <row r="146" spans="1:2" x14ac:dyDescent="0.25">
      <c r="A146" s="65" t="s">
        <v>225</v>
      </c>
      <c r="B146" s="69">
        <v>9</v>
      </c>
    </row>
    <row r="147" spans="1:2" x14ac:dyDescent="0.25">
      <c r="A147" s="66" t="s">
        <v>238</v>
      </c>
      <c r="B147" s="70">
        <v>8</v>
      </c>
    </row>
    <row r="148" spans="1:2" ht="30" x14ac:dyDescent="0.25">
      <c r="A148" s="65" t="s">
        <v>239</v>
      </c>
      <c r="B148" s="69">
        <v>7</v>
      </c>
    </row>
    <row r="149" spans="1:2" x14ac:dyDescent="0.25">
      <c r="A149" s="66" t="s">
        <v>240</v>
      </c>
      <c r="B149" s="70">
        <v>7</v>
      </c>
    </row>
    <row r="150" spans="1:2" ht="30" x14ac:dyDescent="0.25">
      <c r="A150" s="65" t="s">
        <v>241</v>
      </c>
      <c r="B150" s="69">
        <v>6</v>
      </c>
    </row>
    <row r="151" spans="1:2" x14ac:dyDescent="0.25">
      <c r="A151" s="12"/>
      <c r="B151" s="13"/>
    </row>
    <row r="152" spans="1:2" ht="24.75" customHeight="1" x14ac:dyDescent="0.25">
      <c r="A152" s="71" t="s">
        <v>192</v>
      </c>
      <c r="B152" s="72"/>
    </row>
    <row r="153" spans="1:2" x14ac:dyDescent="0.25">
      <c r="A153" s="111" t="s">
        <v>167</v>
      </c>
      <c r="B153" s="64" t="s">
        <v>168</v>
      </c>
    </row>
    <row r="154" spans="1:2" ht="30" x14ac:dyDescent="0.25">
      <c r="A154" s="37" t="s">
        <v>242</v>
      </c>
      <c r="B154" s="59">
        <v>1155</v>
      </c>
    </row>
    <row r="155" spans="1:2" ht="30" x14ac:dyDescent="0.25">
      <c r="A155" s="65" t="s">
        <v>243</v>
      </c>
      <c r="B155" s="69">
        <v>428</v>
      </c>
    </row>
    <row r="156" spans="1:2" x14ac:dyDescent="0.25">
      <c r="A156" s="37" t="s">
        <v>170</v>
      </c>
      <c r="B156" s="59">
        <v>155</v>
      </c>
    </row>
    <row r="157" spans="1:2" ht="30" x14ac:dyDescent="0.25">
      <c r="A157" s="65" t="s">
        <v>244</v>
      </c>
      <c r="B157" s="69">
        <v>135</v>
      </c>
    </row>
    <row r="158" spans="1:2" x14ac:dyDescent="0.25">
      <c r="A158" s="37" t="s">
        <v>245</v>
      </c>
      <c r="B158" s="59">
        <v>117</v>
      </c>
    </row>
    <row r="159" spans="1:2" ht="30" x14ac:dyDescent="0.25">
      <c r="A159" s="65" t="s">
        <v>246</v>
      </c>
      <c r="B159" s="69">
        <v>110</v>
      </c>
    </row>
    <row r="160" spans="1:2" x14ac:dyDescent="0.25">
      <c r="A160" s="37" t="s">
        <v>247</v>
      </c>
      <c r="B160" s="59">
        <v>108</v>
      </c>
    </row>
    <row r="161" spans="1:2" x14ac:dyDescent="0.25">
      <c r="A161" s="65" t="s">
        <v>171</v>
      </c>
      <c r="B161" s="69">
        <v>102</v>
      </c>
    </row>
    <row r="162" spans="1:2" x14ac:dyDescent="0.25">
      <c r="A162" s="37" t="s">
        <v>248</v>
      </c>
      <c r="B162" s="59">
        <v>94</v>
      </c>
    </row>
    <row r="163" spans="1:2" ht="30" x14ac:dyDescent="0.25">
      <c r="A163" s="65" t="s">
        <v>249</v>
      </c>
      <c r="B163" s="69">
        <v>92</v>
      </c>
    </row>
    <row r="164" spans="1:2" x14ac:dyDescent="0.25">
      <c r="A164" s="37" t="s">
        <v>177</v>
      </c>
      <c r="B164" s="59">
        <v>84</v>
      </c>
    </row>
    <row r="165" spans="1:2" x14ac:dyDescent="0.25">
      <c r="A165" s="65" t="s">
        <v>169</v>
      </c>
      <c r="B165" s="69">
        <v>84</v>
      </c>
    </row>
    <row r="166" spans="1:2" x14ac:dyDescent="0.25">
      <c r="A166" s="37" t="s">
        <v>250</v>
      </c>
      <c r="B166" s="59">
        <v>81</v>
      </c>
    </row>
    <row r="167" spans="1:2" x14ac:dyDescent="0.25">
      <c r="A167" s="65" t="s">
        <v>225</v>
      </c>
      <c r="B167" s="69">
        <v>78</v>
      </c>
    </row>
    <row r="168" spans="1:2" x14ac:dyDescent="0.25">
      <c r="A168" s="37" t="s">
        <v>251</v>
      </c>
      <c r="B168" s="59">
        <v>75</v>
      </c>
    </row>
    <row r="169" spans="1:2" x14ac:dyDescent="0.25">
      <c r="A169" s="65" t="s">
        <v>252</v>
      </c>
      <c r="B169" s="69">
        <v>71</v>
      </c>
    </row>
    <row r="170" spans="1:2" x14ac:dyDescent="0.25">
      <c r="A170" s="37" t="s">
        <v>178</v>
      </c>
      <c r="B170" s="59">
        <v>68</v>
      </c>
    </row>
    <row r="171" spans="1:2" ht="30" x14ac:dyDescent="0.25">
      <c r="A171" s="65" t="s">
        <v>224</v>
      </c>
      <c r="B171" s="69">
        <v>68</v>
      </c>
    </row>
    <row r="172" spans="1:2" x14ac:dyDescent="0.25">
      <c r="A172" s="37" t="s">
        <v>253</v>
      </c>
      <c r="B172" s="59">
        <v>66</v>
      </c>
    </row>
    <row r="173" spans="1:2" x14ac:dyDescent="0.25">
      <c r="A173" s="65" t="s">
        <v>254</v>
      </c>
      <c r="B173" s="69">
        <v>66</v>
      </c>
    </row>
    <row r="174" spans="1:2" x14ac:dyDescent="0.25">
      <c r="A174" s="12"/>
      <c r="B174" s="13"/>
    </row>
    <row r="175" spans="1:2" ht="24.75" customHeight="1" x14ac:dyDescent="0.25">
      <c r="A175" s="71" t="s">
        <v>193</v>
      </c>
      <c r="B175" s="72"/>
    </row>
    <row r="176" spans="1:2" x14ac:dyDescent="0.25">
      <c r="A176" s="111" t="s">
        <v>167</v>
      </c>
      <c r="B176" s="64" t="s">
        <v>168</v>
      </c>
    </row>
    <row r="177" spans="1:2" ht="30" x14ac:dyDescent="0.25">
      <c r="A177" s="37" t="s">
        <v>242</v>
      </c>
      <c r="B177" s="59">
        <v>907</v>
      </c>
    </row>
    <row r="178" spans="1:2" x14ac:dyDescent="0.25">
      <c r="A178" s="65" t="s">
        <v>238</v>
      </c>
      <c r="B178" s="69">
        <v>470</v>
      </c>
    </row>
    <row r="179" spans="1:2" ht="30" x14ac:dyDescent="0.25">
      <c r="A179" s="37" t="s">
        <v>343</v>
      </c>
      <c r="B179" s="59">
        <v>84</v>
      </c>
    </row>
    <row r="180" spans="1:2" ht="30" x14ac:dyDescent="0.25">
      <c r="A180" s="65" t="s">
        <v>246</v>
      </c>
      <c r="B180" s="69">
        <v>73</v>
      </c>
    </row>
    <row r="181" spans="1:2" ht="30" x14ac:dyDescent="0.25">
      <c r="A181" s="37" t="s">
        <v>344</v>
      </c>
      <c r="B181" s="59">
        <v>50</v>
      </c>
    </row>
    <row r="182" spans="1:2" x14ac:dyDescent="0.25">
      <c r="A182" s="65" t="s">
        <v>345</v>
      </c>
      <c r="B182" s="69">
        <v>48</v>
      </c>
    </row>
    <row r="183" spans="1:2" ht="30" x14ac:dyDescent="0.25">
      <c r="A183" s="37" t="s">
        <v>228</v>
      </c>
      <c r="B183" s="59">
        <v>46</v>
      </c>
    </row>
    <row r="184" spans="1:2" ht="30" x14ac:dyDescent="0.25">
      <c r="A184" s="65" t="s">
        <v>346</v>
      </c>
      <c r="B184" s="69">
        <v>45</v>
      </c>
    </row>
    <row r="185" spans="1:2" ht="30" x14ac:dyDescent="0.25">
      <c r="A185" s="37" t="s">
        <v>347</v>
      </c>
      <c r="B185" s="59">
        <v>40</v>
      </c>
    </row>
    <row r="186" spans="1:2" ht="30" x14ac:dyDescent="0.25">
      <c r="A186" s="65" t="s">
        <v>348</v>
      </c>
      <c r="B186" s="69">
        <v>38</v>
      </c>
    </row>
    <row r="187" spans="1:2" x14ac:dyDescent="0.25">
      <c r="A187" s="37" t="s">
        <v>349</v>
      </c>
      <c r="B187" s="59">
        <v>37</v>
      </c>
    </row>
    <row r="188" spans="1:2" x14ac:dyDescent="0.25">
      <c r="A188" s="65" t="s">
        <v>350</v>
      </c>
      <c r="B188" s="69">
        <v>35</v>
      </c>
    </row>
    <row r="189" spans="1:2" x14ac:dyDescent="0.25">
      <c r="A189" s="37" t="s">
        <v>351</v>
      </c>
      <c r="B189" s="59">
        <v>33</v>
      </c>
    </row>
    <row r="190" spans="1:2" ht="30" x14ac:dyDescent="0.25">
      <c r="A190" s="65" t="s">
        <v>234</v>
      </c>
      <c r="B190" s="69">
        <v>28</v>
      </c>
    </row>
    <row r="191" spans="1:2" ht="30" x14ac:dyDescent="0.25">
      <c r="A191" s="37" t="s">
        <v>236</v>
      </c>
      <c r="B191" s="59">
        <v>27</v>
      </c>
    </row>
    <row r="192" spans="1:2" x14ac:dyDescent="0.25">
      <c r="A192" s="65" t="s">
        <v>352</v>
      </c>
      <c r="B192" s="69">
        <v>26</v>
      </c>
    </row>
    <row r="193" spans="1:2" x14ac:dyDescent="0.25">
      <c r="A193" s="37" t="s">
        <v>353</v>
      </c>
      <c r="B193" s="59">
        <v>26</v>
      </c>
    </row>
    <row r="194" spans="1:2" x14ac:dyDescent="0.25">
      <c r="A194" s="65" t="s">
        <v>354</v>
      </c>
      <c r="B194" s="69">
        <v>25</v>
      </c>
    </row>
    <row r="195" spans="1:2" x14ac:dyDescent="0.25">
      <c r="A195" s="112" t="s">
        <v>186</v>
      </c>
      <c r="B195" s="59">
        <v>24</v>
      </c>
    </row>
    <row r="196" spans="1:2" ht="30" x14ac:dyDescent="0.25">
      <c r="A196" s="113" t="s">
        <v>355</v>
      </c>
      <c r="B196" s="114">
        <v>23</v>
      </c>
    </row>
  </sheetData>
  <mergeCells count="9">
    <mergeCell ref="A129:B129"/>
    <mergeCell ref="A152:B152"/>
    <mergeCell ref="A175:B175"/>
    <mergeCell ref="A106:B106"/>
    <mergeCell ref="A1:M1"/>
    <mergeCell ref="A20:N21"/>
    <mergeCell ref="A36:B36"/>
    <mergeCell ref="A82:B82"/>
    <mergeCell ref="A83:B8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workbookViewId="0">
      <selection activeCell="M1" sqref="M1"/>
    </sheetView>
  </sheetViews>
  <sheetFormatPr defaultRowHeight="15" x14ac:dyDescent="0.25"/>
  <cols>
    <col min="1" max="8" width="7.5703125" customWidth="1"/>
    <col min="9" max="9" width="8.140625" customWidth="1"/>
    <col min="10" max="10" width="9.28515625" customWidth="1"/>
    <col min="11" max="11" width="7.5703125" customWidth="1"/>
  </cols>
  <sheetData>
    <row r="1" spans="1:11" ht="15" customHeight="1" x14ac:dyDescent="0.25">
      <c r="A1" s="90" t="s">
        <v>35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5" customHeight="1" x14ac:dyDescent="0.25">
      <c r="A4" s="91" t="s">
        <v>211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15" customHeight="1" x14ac:dyDescent="0.2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15" customHeight="1" thickBot="1" x14ac:dyDescent="0.3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15" customHeight="1" x14ac:dyDescent="0.6">
      <c r="A7" s="39"/>
      <c r="B7" s="40"/>
      <c r="C7" s="40"/>
      <c r="D7" s="40"/>
      <c r="E7" s="98" t="s">
        <v>36</v>
      </c>
      <c r="F7" s="99"/>
      <c r="G7" s="99"/>
      <c r="H7" s="99"/>
      <c r="I7" s="99"/>
      <c r="J7" s="100"/>
      <c r="K7" s="39"/>
    </row>
    <row r="8" spans="1:11" ht="15" customHeight="1" x14ac:dyDescent="0.25">
      <c r="A8" s="39"/>
      <c r="B8" s="39"/>
      <c r="C8" s="39"/>
      <c r="D8" s="39"/>
      <c r="E8" s="101"/>
      <c r="F8" s="102"/>
      <c r="G8" s="102"/>
      <c r="H8" s="102"/>
      <c r="I8" s="102"/>
      <c r="J8" s="103"/>
      <c r="K8" s="39"/>
    </row>
    <row r="9" spans="1:11" ht="15" customHeight="1" x14ac:dyDescent="0.25">
      <c r="A9" s="39"/>
      <c r="B9" s="39"/>
      <c r="C9" s="39"/>
      <c r="D9" s="39"/>
      <c r="E9" s="104">
        <f>Statistics!G74</f>
        <v>206</v>
      </c>
      <c r="F9" s="105"/>
      <c r="G9" s="105"/>
      <c r="H9" s="106">
        <f>Statistics!G75</f>
        <v>306521</v>
      </c>
      <c r="I9" s="105"/>
      <c r="J9" s="107"/>
      <c r="K9" s="39"/>
    </row>
    <row r="10" spans="1:11" ht="15" customHeight="1" x14ac:dyDescent="0.25">
      <c r="A10" s="39"/>
      <c r="B10" s="39"/>
      <c r="C10" s="39"/>
      <c r="D10" s="39"/>
      <c r="E10" s="104"/>
      <c r="F10" s="105"/>
      <c r="G10" s="105"/>
      <c r="H10" s="105"/>
      <c r="I10" s="105"/>
      <c r="J10" s="107"/>
      <c r="K10" s="39"/>
    </row>
    <row r="11" spans="1:11" ht="18" customHeight="1" x14ac:dyDescent="0.25">
      <c r="A11" s="39"/>
      <c r="B11" s="39"/>
      <c r="C11" s="39"/>
      <c r="D11" s="39"/>
      <c r="E11" s="108" t="s">
        <v>38</v>
      </c>
      <c r="F11" s="109"/>
      <c r="G11" s="109"/>
      <c r="H11" s="109" t="s">
        <v>37</v>
      </c>
      <c r="I11" s="109"/>
      <c r="J11" s="110"/>
      <c r="K11" s="39"/>
    </row>
    <row r="12" spans="1:11" ht="15" customHeight="1" x14ac:dyDescent="0.25">
      <c r="A12" s="39"/>
      <c r="B12" s="39"/>
      <c r="C12" s="39"/>
      <c r="D12" s="39"/>
      <c r="E12" s="92" t="s">
        <v>39</v>
      </c>
      <c r="F12" s="93"/>
      <c r="G12" s="93"/>
      <c r="H12" s="93"/>
      <c r="I12" s="93"/>
      <c r="J12" s="94"/>
      <c r="K12" s="39"/>
    </row>
    <row r="13" spans="1:11" ht="15" customHeight="1" thickBot="1" x14ac:dyDescent="0.3">
      <c r="A13" s="39"/>
      <c r="B13" s="39"/>
      <c r="C13" s="39"/>
      <c r="D13" s="39"/>
      <c r="E13" s="95"/>
      <c r="F13" s="96"/>
      <c r="G13" s="96"/>
      <c r="H13" s="96"/>
      <c r="I13" s="96"/>
      <c r="J13" s="97"/>
      <c r="K13" s="39"/>
    </row>
    <row r="14" spans="1:11" ht="15" customHeight="1" thickBot="1" x14ac:dyDescent="0.3">
      <c r="A14" s="39"/>
      <c r="B14" s="39"/>
      <c r="C14" s="39"/>
      <c r="D14" s="39"/>
      <c r="E14" s="41"/>
      <c r="F14" s="41"/>
      <c r="G14" s="41"/>
      <c r="H14" s="41"/>
      <c r="I14" s="41"/>
      <c r="J14" s="41"/>
      <c r="K14" s="39"/>
    </row>
    <row r="15" spans="1:11" ht="15" customHeight="1" thickBot="1" x14ac:dyDescent="0.35">
      <c r="A15" s="39"/>
      <c r="B15" s="87" t="s">
        <v>356</v>
      </c>
      <c r="C15" s="88"/>
      <c r="D15" s="88"/>
      <c r="E15" s="88"/>
      <c r="F15" s="88"/>
      <c r="G15" s="88"/>
      <c r="H15" s="88"/>
      <c r="I15" s="88"/>
      <c r="J15" s="89"/>
      <c r="K15" s="47"/>
    </row>
    <row r="16" spans="1:11" ht="15" customHeight="1" x14ac:dyDescent="0.3">
      <c r="A16" s="39"/>
      <c r="B16" s="48"/>
      <c r="C16" s="86" t="s">
        <v>41</v>
      </c>
      <c r="D16" s="86"/>
      <c r="E16" s="86"/>
      <c r="F16" s="53"/>
      <c r="G16" s="86" t="s">
        <v>43</v>
      </c>
      <c r="H16" s="86"/>
      <c r="I16" s="86"/>
      <c r="J16" s="49"/>
      <c r="K16" s="47"/>
    </row>
    <row r="17" spans="1:11" ht="15" customHeight="1" x14ac:dyDescent="0.3">
      <c r="A17" s="39"/>
      <c r="B17" s="48"/>
      <c r="C17" s="86"/>
      <c r="D17" s="86"/>
      <c r="E17" s="86"/>
      <c r="F17" s="53"/>
      <c r="G17" s="86"/>
      <c r="H17" s="86"/>
      <c r="I17" s="86"/>
      <c r="J17" s="49"/>
      <c r="K17" s="47"/>
    </row>
    <row r="18" spans="1:11" ht="15" customHeight="1" x14ac:dyDescent="0.25">
      <c r="A18" s="39"/>
      <c r="B18" s="48"/>
      <c r="C18" s="79">
        <f>Statistics!M23</f>
        <v>10835</v>
      </c>
      <c r="D18" s="79"/>
      <c r="E18" s="79"/>
      <c r="F18" s="46"/>
      <c r="G18" s="79">
        <f>Statistics!N18</f>
        <v>649636</v>
      </c>
      <c r="H18" s="79"/>
      <c r="I18" s="79"/>
      <c r="J18" s="49"/>
      <c r="K18" s="46"/>
    </row>
    <row r="19" spans="1:11" ht="15" customHeight="1" x14ac:dyDescent="0.25">
      <c r="A19" s="39"/>
      <c r="B19" s="48"/>
      <c r="C19" s="79"/>
      <c r="D19" s="79"/>
      <c r="E19" s="79"/>
      <c r="F19" s="46"/>
      <c r="G19" s="79"/>
      <c r="H19" s="79"/>
      <c r="I19" s="79"/>
      <c r="J19" s="49"/>
      <c r="K19" s="46"/>
    </row>
    <row r="20" spans="1:11" ht="15" customHeight="1" x14ac:dyDescent="0.3">
      <c r="A20" s="39"/>
      <c r="B20" s="48"/>
      <c r="C20" s="86" t="s">
        <v>42</v>
      </c>
      <c r="D20" s="86"/>
      <c r="E20" s="86"/>
      <c r="F20" s="53"/>
      <c r="G20" s="86" t="s">
        <v>44</v>
      </c>
      <c r="H20" s="86"/>
      <c r="I20" s="86"/>
      <c r="J20" s="49"/>
      <c r="K20" s="47"/>
    </row>
    <row r="21" spans="1:11" ht="15" customHeight="1" x14ac:dyDescent="0.3">
      <c r="A21" s="39"/>
      <c r="B21" s="48"/>
      <c r="C21" s="86"/>
      <c r="D21" s="86"/>
      <c r="E21" s="86"/>
      <c r="F21" s="53"/>
      <c r="G21" s="86"/>
      <c r="H21" s="86"/>
      <c r="I21" s="86"/>
      <c r="J21" s="49"/>
      <c r="K21" s="47"/>
    </row>
    <row r="22" spans="1:11" ht="15" customHeight="1" x14ac:dyDescent="0.25">
      <c r="A22" s="39"/>
      <c r="B22" s="48"/>
      <c r="C22" s="79">
        <f>Statistics!M27</f>
        <v>30595</v>
      </c>
      <c r="D22" s="79"/>
      <c r="E22" s="79"/>
      <c r="F22" s="46"/>
      <c r="G22" s="79">
        <f>SUM(Statistics!M53:M54)</f>
        <v>6596</v>
      </c>
      <c r="H22" s="79"/>
      <c r="I22" s="79"/>
      <c r="J22" s="49"/>
      <c r="K22" s="46"/>
    </row>
    <row r="23" spans="1:11" ht="15" customHeight="1" x14ac:dyDescent="0.25">
      <c r="A23" s="39"/>
      <c r="B23" s="48"/>
      <c r="C23" s="79"/>
      <c r="D23" s="79"/>
      <c r="E23" s="79"/>
      <c r="F23" s="46"/>
      <c r="G23" s="79"/>
      <c r="H23" s="79"/>
      <c r="I23" s="79"/>
      <c r="J23" s="50"/>
      <c r="K23" s="46"/>
    </row>
    <row r="24" spans="1:11" ht="15" customHeight="1" thickBot="1" x14ac:dyDescent="0.3">
      <c r="A24" s="39"/>
      <c r="B24" s="51"/>
      <c r="C24" s="52"/>
      <c r="D24" s="52"/>
      <c r="E24" s="52"/>
      <c r="F24" s="44"/>
      <c r="G24" s="44"/>
      <c r="H24" s="44"/>
      <c r="I24" s="44"/>
      <c r="J24" s="45"/>
      <c r="K24" s="41"/>
    </row>
    <row r="25" spans="1:11" ht="15" customHeight="1" x14ac:dyDescent="0.25">
      <c r="A25" s="39"/>
      <c r="B25" s="39"/>
      <c r="C25" s="39"/>
      <c r="D25" s="39"/>
      <c r="E25" s="39"/>
      <c r="F25" s="41"/>
      <c r="G25" s="41"/>
      <c r="H25" s="41"/>
      <c r="I25" s="41"/>
      <c r="J25" s="41"/>
      <c r="K25" s="41"/>
    </row>
    <row r="26" spans="1:11" ht="15" customHeight="1" x14ac:dyDescent="0.25">
      <c r="A26" s="43"/>
      <c r="B26" s="43"/>
      <c r="C26" s="43"/>
      <c r="D26" s="43"/>
      <c r="E26" s="80">
        <f>Statistics!Q18+Statistics!N18</f>
        <v>1064057</v>
      </c>
      <c r="F26" s="80"/>
      <c r="G26" s="80"/>
      <c r="H26" s="80"/>
      <c r="I26" s="82">
        <f>Statistics!M33+Statistics!M34</f>
        <v>275655</v>
      </c>
      <c r="J26" s="83"/>
      <c r="K26" s="43"/>
    </row>
    <row r="27" spans="1:11" ht="15" customHeight="1" x14ac:dyDescent="0.25">
      <c r="A27" s="43"/>
      <c r="B27" s="43"/>
      <c r="C27" s="43"/>
      <c r="D27" s="43"/>
      <c r="E27" s="80"/>
      <c r="F27" s="80"/>
      <c r="G27" s="80"/>
      <c r="H27" s="80"/>
      <c r="I27" s="82"/>
      <c r="J27" s="83"/>
      <c r="K27" s="43"/>
    </row>
    <row r="28" spans="1:11" ht="15" customHeight="1" x14ac:dyDescent="0.25">
      <c r="A28" s="42"/>
      <c r="B28" s="42"/>
      <c r="C28" s="42"/>
      <c r="D28" s="42"/>
      <c r="E28" s="81" t="s">
        <v>34</v>
      </c>
      <c r="F28" s="81"/>
      <c r="G28" s="81"/>
      <c r="H28" s="81"/>
      <c r="I28" s="84" t="s">
        <v>40</v>
      </c>
      <c r="J28" s="85"/>
      <c r="K28" s="42"/>
    </row>
    <row r="29" spans="1:11" ht="15" customHeight="1" x14ac:dyDescent="0.25">
      <c r="A29" s="42"/>
      <c r="B29" s="42"/>
      <c r="C29" s="42"/>
      <c r="D29" s="42"/>
      <c r="E29" s="81"/>
      <c r="F29" s="81"/>
      <c r="G29" s="81"/>
      <c r="H29" s="81"/>
      <c r="I29" s="84"/>
      <c r="J29" s="85"/>
      <c r="K29" s="42"/>
    </row>
    <row r="30" spans="1:11" ht="15" customHeight="1" x14ac:dyDescent="0.25">
      <c r="A30" s="39"/>
      <c r="B30" s="39"/>
      <c r="C30" s="39"/>
      <c r="D30" s="39"/>
      <c r="E30" s="39"/>
      <c r="F30" s="41"/>
      <c r="G30" s="41"/>
      <c r="H30" s="41"/>
      <c r="I30" s="41"/>
      <c r="J30" s="41"/>
      <c r="K30" s="41"/>
    </row>
    <row r="31" spans="1:11" ht="21.6" customHeight="1" x14ac:dyDescent="0.25"/>
    <row r="32" spans="1:11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21.6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</sheetData>
  <mergeCells count="21">
    <mergeCell ref="B15:J15"/>
    <mergeCell ref="A1:K3"/>
    <mergeCell ref="A4:K5"/>
    <mergeCell ref="E12:J13"/>
    <mergeCell ref="E7:J8"/>
    <mergeCell ref="E9:G10"/>
    <mergeCell ref="H9:J10"/>
    <mergeCell ref="E11:G11"/>
    <mergeCell ref="H11:J11"/>
    <mergeCell ref="C16:E17"/>
    <mergeCell ref="G16:I17"/>
    <mergeCell ref="C18:E19"/>
    <mergeCell ref="G18:I19"/>
    <mergeCell ref="C20:E21"/>
    <mergeCell ref="G20:I21"/>
    <mergeCell ref="G22:I23"/>
    <mergeCell ref="E26:H27"/>
    <mergeCell ref="E28:H29"/>
    <mergeCell ref="I26:J27"/>
    <mergeCell ref="I28:J29"/>
    <mergeCell ref="C22:E23"/>
  </mergeCells>
  <hyperlinks>
    <hyperlink ref="E12" r:id="rId1"/>
  </hyperlinks>
  <printOptions horizontalCentered="1" verticalCentered="1"/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workbookViewId="0">
      <selection activeCell="C12" sqref="C12"/>
    </sheetView>
  </sheetViews>
  <sheetFormatPr defaultRowHeight="15" x14ac:dyDescent="0.25"/>
  <cols>
    <col min="1" max="1" width="46.85546875" bestFit="1" customWidth="1"/>
    <col min="6" max="6" width="29.28515625" bestFit="1" customWidth="1"/>
  </cols>
  <sheetData>
    <row r="1" spans="1:6" x14ac:dyDescent="0.25">
      <c r="A1" t="s">
        <v>48</v>
      </c>
      <c r="F1" s="2"/>
    </row>
    <row r="2" spans="1:6" x14ac:dyDescent="0.25">
      <c r="A2" t="s">
        <v>138</v>
      </c>
    </row>
    <row r="3" spans="1:6" x14ac:dyDescent="0.25">
      <c r="A3" t="s">
        <v>257</v>
      </c>
    </row>
    <row r="4" spans="1:6" x14ac:dyDescent="0.25">
      <c r="A4" t="s">
        <v>49</v>
      </c>
    </row>
    <row r="5" spans="1:6" x14ac:dyDescent="0.25">
      <c r="A5" t="s">
        <v>50</v>
      </c>
    </row>
    <row r="6" spans="1:6" x14ac:dyDescent="0.25">
      <c r="A6" t="s">
        <v>51</v>
      </c>
    </row>
    <row r="7" spans="1:6" x14ac:dyDescent="0.25">
      <c r="A7" t="s">
        <v>125</v>
      </c>
    </row>
    <row r="8" spans="1:6" x14ac:dyDescent="0.25">
      <c r="A8" t="s">
        <v>52</v>
      </c>
    </row>
    <row r="9" spans="1:6" x14ac:dyDescent="0.25">
      <c r="A9" t="s">
        <v>53</v>
      </c>
    </row>
    <row r="10" spans="1:6" x14ac:dyDescent="0.25">
      <c r="A10" t="s">
        <v>139</v>
      </c>
    </row>
    <row r="11" spans="1:6" x14ac:dyDescent="0.25">
      <c r="A11" t="s">
        <v>258</v>
      </c>
    </row>
    <row r="12" spans="1:6" x14ac:dyDescent="0.25">
      <c r="A12" t="s">
        <v>259</v>
      </c>
    </row>
    <row r="13" spans="1:6" x14ac:dyDescent="0.25">
      <c r="A13" t="s">
        <v>260</v>
      </c>
    </row>
    <row r="14" spans="1:6" x14ac:dyDescent="0.25">
      <c r="A14" t="s">
        <v>261</v>
      </c>
    </row>
    <row r="15" spans="1:6" x14ac:dyDescent="0.25">
      <c r="A15" t="s">
        <v>54</v>
      </c>
    </row>
    <row r="16" spans="1:6" x14ac:dyDescent="0.25">
      <c r="A16" t="s">
        <v>140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55</v>
      </c>
    </row>
    <row r="20" spans="1:1" x14ac:dyDescent="0.25">
      <c r="A20" t="s">
        <v>264</v>
      </c>
    </row>
    <row r="21" spans="1:1" x14ac:dyDescent="0.25">
      <c r="A21" t="s">
        <v>265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266</v>
      </c>
    </row>
    <row r="26" spans="1:1" x14ac:dyDescent="0.25">
      <c r="A26" t="s">
        <v>59</v>
      </c>
    </row>
    <row r="27" spans="1:1" x14ac:dyDescent="0.25">
      <c r="A27" t="s">
        <v>141</v>
      </c>
    </row>
    <row r="28" spans="1:1" x14ac:dyDescent="0.25">
      <c r="A28" t="s">
        <v>126</v>
      </c>
    </row>
    <row r="29" spans="1:1" x14ac:dyDescent="0.25">
      <c r="A29" t="s">
        <v>267</v>
      </c>
    </row>
    <row r="30" spans="1:1" x14ac:dyDescent="0.25">
      <c r="A30" t="s">
        <v>268</v>
      </c>
    </row>
    <row r="31" spans="1:1" x14ac:dyDescent="0.25">
      <c r="A31" t="s">
        <v>60</v>
      </c>
    </row>
    <row r="32" spans="1:1" x14ac:dyDescent="0.25">
      <c r="A32" t="s">
        <v>61</v>
      </c>
    </row>
    <row r="33" spans="1:1" x14ac:dyDescent="0.25">
      <c r="A33" t="s">
        <v>269</v>
      </c>
    </row>
    <row r="34" spans="1:1" x14ac:dyDescent="0.25">
      <c r="A34" t="s">
        <v>270</v>
      </c>
    </row>
    <row r="35" spans="1:1" x14ac:dyDescent="0.25">
      <c r="A35" t="s">
        <v>62</v>
      </c>
    </row>
    <row r="36" spans="1:1" x14ac:dyDescent="0.25">
      <c r="A36" t="s">
        <v>63</v>
      </c>
    </row>
    <row r="37" spans="1:1" x14ac:dyDescent="0.25">
      <c r="A37" t="s">
        <v>64</v>
      </c>
    </row>
    <row r="38" spans="1:1" x14ac:dyDescent="0.25">
      <c r="A38" t="s">
        <v>271</v>
      </c>
    </row>
    <row r="39" spans="1:1" x14ac:dyDescent="0.25">
      <c r="A39" t="s">
        <v>272</v>
      </c>
    </row>
    <row r="40" spans="1:1" x14ac:dyDescent="0.25">
      <c r="A40" t="s">
        <v>142</v>
      </c>
    </row>
    <row r="41" spans="1:1" x14ac:dyDescent="0.25">
      <c r="A41" t="s">
        <v>273</v>
      </c>
    </row>
    <row r="42" spans="1:1" x14ac:dyDescent="0.25">
      <c r="A42" t="s">
        <v>274</v>
      </c>
    </row>
    <row r="43" spans="1:1" x14ac:dyDescent="0.25">
      <c r="A43" t="s">
        <v>65</v>
      </c>
    </row>
    <row r="44" spans="1:1" x14ac:dyDescent="0.25">
      <c r="A44" t="s">
        <v>127</v>
      </c>
    </row>
    <row r="45" spans="1:1" x14ac:dyDescent="0.25">
      <c r="A45" t="s">
        <v>66</v>
      </c>
    </row>
    <row r="46" spans="1:1" x14ac:dyDescent="0.25">
      <c r="A46" t="s">
        <v>275</v>
      </c>
    </row>
    <row r="47" spans="1:1" x14ac:dyDescent="0.25">
      <c r="A47" t="s">
        <v>276</v>
      </c>
    </row>
    <row r="48" spans="1:1" x14ac:dyDescent="0.25">
      <c r="A48" t="s">
        <v>277</v>
      </c>
    </row>
    <row r="49" spans="1:1" x14ac:dyDescent="0.25">
      <c r="A49" t="s">
        <v>278</v>
      </c>
    </row>
    <row r="50" spans="1:1" x14ac:dyDescent="0.25">
      <c r="A50" t="s">
        <v>67</v>
      </c>
    </row>
    <row r="51" spans="1:1" x14ac:dyDescent="0.25">
      <c r="A51" t="s">
        <v>279</v>
      </c>
    </row>
    <row r="52" spans="1:1" x14ac:dyDescent="0.25">
      <c r="A52" t="s">
        <v>280</v>
      </c>
    </row>
    <row r="53" spans="1:1" x14ac:dyDescent="0.25">
      <c r="A53" t="s">
        <v>68</v>
      </c>
    </row>
    <row r="54" spans="1:1" x14ac:dyDescent="0.25">
      <c r="A54" t="s">
        <v>128</v>
      </c>
    </row>
    <row r="55" spans="1:1" x14ac:dyDescent="0.25">
      <c r="A55" t="s">
        <v>143</v>
      </c>
    </row>
    <row r="56" spans="1:1" x14ac:dyDescent="0.25">
      <c r="A56" t="s">
        <v>69</v>
      </c>
    </row>
    <row r="57" spans="1:1" x14ac:dyDescent="0.25">
      <c r="A57" t="s">
        <v>281</v>
      </c>
    </row>
    <row r="58" spans="1:1" x14ac:dyDescent="0.25">
      <c r="A58" t="s">
        <v>70</v>
      </c>
    </row>
    <row r="59" spans="1:1" x14ac:dyDescent="0.25">
      <c r="A59" t="s">
        <v>71</v>
      </c>
    </row>
    <row r="60" spans="1:1" x14ac:dyDescent="0.25">
      <c r="A60" t="s">
        <v>72</v>
      </c>
    </row>
    <row r="61" spans="1:1" x14ac:dyDescent="0.25">
      <c r="A61" t="s">
        <v>73</v>
      </c>
    </row>
    <row r="62" spans="1:1" x14ac:dyDescent="0.25">
      <c r="A62" t="s">
        <v>282</v>
      </c>
    </row>
    <row r="63" spans="1:1" x14ac:dyDescent="0.25">
      <c r="A63" t="s">
        <v>283</v>
      </c>
    </row>
    <row r="64" spans="1:1" x14ac:dyDescent="0.25">
      <c r="A64" t="s">
        <v>74</v>
      </c>
    </row>
    <row r="65" spans="1:1" x14ac:dyDescent="0.25">
      <c r="A65" t="s">
        <v>284</v>
      </c>
    </row>
    <row r="66" spans="1:1" x14ac:dyDescent="0.25">
      <c r="A66" t="s">
        <v>285</v>
      </c>
    </row>
    <row r="67" spans="1:1" x14ac:dyDescent="0.25">
      <c r="A67" t="s">
        <v>286</v>
      </c>
    </row>
    <row r="68" spans="1:1" x14ac:dyDescent="0.25">
      <c r="A68" t="s">
        <v>75</v>
      </c>
    </row>
    <row r="69" spans="1:1" x14ac:dyDescent="0.25">
      <c r="A69" t="s">
        <v>76</v>
      </c>
    </row>
    <row r="70" spans="1:1" x14ac:dyDescent="0.25">
      <c r="A70" t="s">
        <v>77</v>
      </c>
    </row>
    <row r="71" spans="1:1" x14ac:dyDescent="0.25">
      <c r="A71" t="s">
        <v>287</v>
      </c>
    </row>
    <row r="72" spans="1:1" x14ac:dyDescent="0.25">
      <c r="A72" t="s">
        <v>288</v>
      </c>
    </row>
    <row r="73" spans="1:1" x14ac:dyDescent="0.25">
      <c r="A73" t="s">
        <v>78</v>
      </c>
    </row>
    <row r="74" spans="1:1" x14ac:dyDescent="0.25">
      <c r="A74" t="s">
        <v>80</v>
      </c>
    </row>
    <row r="75" spans="1:1" x14ac:dyDescent="0.25">
      <c r="A75" t="s">
        <v>79</v>
      </c>
    </row>
    <row r="76" spans="1:1" x14ac:dyDescent="0.25">
      <c r="A76" t="s">
        <v>129</v>
      </c>
    </row>
    <row r="77" spans="1:1" x14ac:dyDescent="0.25">
      <c r="A77" t="s">
        <v>289</v>
      </c>
    </row>
    <row r="78" spans="1:1" x14ac:dyDescent="0.25">
      <c r="A78" t="s">
        <v>290</v>
      </c>
    </row>
    <row r="79" spans="1:1" x14ac:dyDescent="0.25">
      <c r="A79" t="s">
        <v>81</v>
      </c>
    </row>
    <row r="80" spans="1:1" x14ac:dyDescent="0.25">
      <c r="A80" t="s">
        <v>82</v>
      </c>
    </row>
    <row r="81" spans="1:1" x14ac:dyDescent="0.25">
      <c r="A81" t="s">
        <v>144</v>
      </c>
    </row>
    <row r="82" spans="1:1" x14ac:dyDescent="0.25">
      <c r="A82" t="s">
        <v>145</v>
      </c>
    </row>
    <row r="83" spans="1:1" x14ac:dyDescent="0.25">
      <c r="A83" t="s">
        <v>83</v>
      </c>
    </row>
    <row r="84" spans="1:1" x14ac:dyDescent="0.25">
      <c r="A84" t="s">
        <v>291</v>
      </c>
    </row>
    <row r="85" spans="1:1" x14ac:dyDescent="0.25">
      <c r="A85" t="s">
        <v>292</v>
      </c>
    </row>
    <row r="86" spans="1:1" x14ac:dyDescent="0.25">
      <c r="A86" t="s">
        <v>130</v>
      </c>
    </row>
    <row r="87" spans="1:1" x14ac:dyDescent="0.25">
      <c r="A87" t="s">
        <v>84</v>
      </c>
    </row>
    <row r="88" spans="1:1" x14ac:dyDescent="0.25">
      <c r="A88" t="s">
        <v>293</v>
      </c>
    </row>
    <row r="89" spans="1:1" x14ac:dyDescent="0.25">
      <c r="A89" t="s">
        <v>85</v>
      </c>
    </row>
    <row r="90" spans="1:1" x14ac:dyDescent="0.25">
      <c r="A90" t="s">
        <v>294</v>
      </c>
    </row>
    <row r="91" spans="1:1" x14ac:dyDescent="0.25">
      <c r="A91" t="s">
        <v>146</v>
      </c>
    </row>
    <row r="92" spans="1:1" x14ac:dyDescent="0.25">
      <c r="A92" t="s">
        <v>295</v>
      </c>
    </row>
    <row r="93" spans="1:1" x14ac:dyDescent="0.25">
      <c r="A93" t="s">
        <v>296</v>
      </c>
    </row>
    <row r="94" spans="1:1" x14ac:dyDescent="0.25">
      <c r="A94" t="s">
        <v>297</v>
      </c>
    </row>
    <row r="95" spans="1:1" x14ac:dyDescent="0.25">
      <c r="A95" t="s">
        <v>131</v>
      </c>
    </row>
    <row r="96" spans="1:1" x14ac:dyDescent="0.25">
      <c r="A96" t="s">
        <v>298</v>
      </c>
    </row>
    <row r="97" spans="1:1" x14ac:dyDescent="0.25">
      <c r="A97" t="s">
        <v>86</v>
      </c>
    </row>
    <row r="98" spans="1:1" x14ac:dyDescent="0.25">
      <c r="A98" t="s">
        <v>299</v>
      </c>
    </row>
    <row r="99" spans="1:1" x14ac:dyDescent="0.25">
      <c r="A99" t="s">
        <v>87</v>
      </c>
    </row>
    <row r="100" spans="1:1" x14ac:dyDescent="0.25">
      <c r="A100" t="s">
        <v>300</v>
      </c>
    </row>
    <row r="101" spans="1:1" x14ac:dyDescent="0.25">
      <c r="A101" t="s">
        <v>147</v>
      </c>
    </row>
    <row r="102" spans="1:1" x14ac:dyDescent="0.25">
      <c r="A102" t="s">
        <v>88</v>
      </c>
    </row>
    <row r="103" spans="1:1" x14ac:dyDescent="0.25">
      <c r="A103" t="s">
        <v>89</v>
      </c>
    </row>
    <row r="104" spans="1:1" x14ac:dyDescent="0.25">
      <c r="A104" t="s">
        <v>90</v>
      </c>
    </row>
    <row r="105" spans="1:1" x14ac:dyDescent="0.25">
      <c r="A105" t="s">
        <v>301</v>
      </c>
    </row>
    <row r="106" spans="1:1" x14ac:dyDescent="0.25">
      <c r="A106" t="s">
        <v>302</v>
      </c>
    </row>
    <row r="107" spans="1:1" x14ac:dyDescent="0.25">
      <c r="A107" t="s">
        <v>132</v>
      </c>
    </row>
    <row r="108" spans="1:1" x14ac:dyDescent="0.25">
      <c r="A108" t="s">
        <v>91</v>
      </c>
    </row>
    <row r="109" spans="1:1" x14ac:dyDescent="0.25">
      <c r="A109" t="s">
        <v>148</v>
      </c>
    </row>
    <row r="110" spans="1:1" x14ac:dyDescent="0.25">
      <c r="A110" t="s">
        <v>133</v>
      </c>
    </row>
    <row r="111" spans="1:1" x14ac:dyDescent="0.25">
      <c r="A111" t="s">
        <v>303</v>
      </c>
    </row>
    <row r="112" spans="1:1" x14ac:dyDescent="0.25">
      <c r="A112" t="s">
        <v>92</v>
      </c>
    </row>
    <row r="113" spans="1:1" x14ac:dyDescent="0.25">
      <c r="A113" t="s">
        <v>304</v>
      </c>
    </row>
    <row r="114" spans="1:1" x14ac:dyDescent="0.25">
      <c r="A114" t="s">
        <v>93</v>
      </c>
    </row>
    <row r="115" spans="1:1" x14ac:dyDescent="0.25">
      <c r="A115" t="s">
        <v>305</v>
      </c>
    </row>
    <row r="116" spans="1:1" x14ac:dyDescent="0.25">
      <c r="A116" t="s">
        <v>306</v>
      </c>
    </row>
    <row r="117" spans="1:1" x14ac:dyDescent="0.25">
      <c r="A117" t="s">
        <v>94</v>
      </c>
    </row>
    <row r="118" spans="1:1" x14ac:dyDescent="0.25">
      <c r="A118" t="s">
        <v>307</v>
      </c>
    </row>
    <row r="119" spans="1:1" x14ac:dyDescent="0.25">
      <c r="A119" t="s">
        <v>308</v>
      </c>
    </row>
    <row r="120" spans="1:1" x14ac:dyDescent="0.25">
      <c r="A120" t="s">
        <v>309</v>
      </c>
    </row>
    <row r="121" spans="1:1" x14ac:dyDescent="0.25">
      <c r="A121" t="s">
        <v>310</v>
      </c>
    </row>
    <row r="122" spans="1:1" x14ac:dyDescent="0.25">
      <c r="A122" t="s">
        <v>149</v>
      </c>
    </row>
    <row r="123" spans="1:1" x14ac:dyDescent="0.25">
      <c r="A123" t="s">
        <v>311</v>
      </c>
    </row>
    <row r="124" spans="1:1" x14ac:dyDescent="0.25">
      <c r="A124" t="s">
        <v>95</v>
      </c>
    </row>
    <row r="125" spans="1:1" x14ac:dyDescent="0.25">
      <c r="A125" t="s">
        <v>96</v>
      </c>
    </row>
    <row r="126" spans="1:1" x14ac:dyDescent="0.25">
      <c r="A126" t="s">
        <v>150</v>
      </c>
    </row>
    <row r="127" spans="1:1" x14ac:dyDescent="0.25">
      <c r="A127" t="s">
        <v>97</v>
      </c>
    </row>
    <row r="128" spans="1:1" x14ac:dyDescent="0.25">
      <c r="A128" t="s">
        <v>98</v>
      </c>
    </row>
    <row r="129" spans="1:1" x14ac:dyDescent="0.25">
      <c r="A129" t="s">
        <v>151</v>
      </c>
    </row>
    <row r="130" spans="1:1" x14ac:dyDescent="0.25">
      <c r="A130" t="s">
        <v>99</v>
      </c>
    </row>
    <row r="131" spans="1:1" x14ac:dyDescent="0.25">
      <c r="A131" t="s">
        <v>312</v>
      </c>
    </row>
    <row r="132" spans="1:1" x14ac:dyDescent="0.25">
      <c r="A132" t="s">
        <v>100</v>
      </c>
    </row>
    <row r="133" spans="1:1" x14ac:dyDescent="0.25">
      <c r="A133" t="s">
        <v>101</v>
      </c>
    </row>
    <row r="134" spans="1:1" x14ac:dyDescent="0.25">
      <c r="A134" t="s">
        <v>102</v>
      </c>
    </row>
    <row r="135" spans="1:1" x14ac:dyDescent="0.25">
      <c r="A135" t="s">
        <v>313</v>
      </c>
    </row>
    <row r="136" spans="1:1" x14ac:dyDescent="0.25">
      <c r="A136" t="s">
        <v>314</v>
      </c>
    </row>
    <row r="137" spans="1:1" x14ac:dyDescent="0.25">
      <c r="A137" t="s">
        <v>103</v>
      </c>
    </row>
    <row r="138" spans="1:1" x14ac:dyDescent="0.25">
      <c r="A138" t="s">
        <v>152</v>
      </c>
    </row>
    <row r="139" spans="1:1" x14ac:dyDescent="0.25">
      <c r="A139" t="s">
        <v>104</v>
      </c>
    </row>
    <row r="140" spans="1:1" x14ac:dyDescent="0.25">
      <c r="A140" t="s">
        <v>315</v>
      </c>
    </row>
    <row r="141" spans="1:1" x14ac:dyDescent="0.25">
      <c r="A141" t="s">
        <v>153</v>
      </c>
    </row>
    <row r="142" spans="1:1" x14ac:dyDescent="0.25">
      <c r="A142" t="s">
        <v>134</v>
      </c>
    </row>
    <row r="143" spans="1:1" x14ac:dyDescent="0.25">
      <c r="A143" t="s">
        <v>316</v>
      </c>
    </row>
    <row r="144" spans="1:1" x14ac:dyDescent="0.25">
      <c r="A144" t="s">
        <v>317</v>
      </c>
    </row>
    <row r="145" spans="1:1" x14ac:dyDescent="0.25">
      <c r="A145" t="s">
        <v>154</v>
      </c>
    </row>
    <row r="146" spans="1:1" x14ac:dyDescent="0.25">
      <c r="A146" t="s">
        <v>105</v>
      </c>
    </row>
    <row r="147" spans="1:1" x14ac:dyDescent="0.25">
      <c r="A147" t="s">
        <v>106</v>
      </c>
    </row>
    <row r="148" spans="1:1" x14ac:dyDescent="0.25">
      <c r="A148" t="s">
        <v>318</v>
      </c>
    </row>
    <row r="149" spans="1:1" x14ac:dyDescent="0.25">
      <c r="A149" t="s">
        <v>107</v>
      </c>
    </row>
    <row r="150" spans="1:1" x14ac:dyDescent="0.25">
      <c r="A150" t="s">
        <v>319</v>
      </c>
    </row>
    <row r="151" spans="1:1" x14ac:dyDescent="0.25">
      <c r="A151" t="s">
        <v>108</v>
      </c>
    </row>
    <row r="152" spans="1:1" x14ac:dyDescent="0.25">
      <c r="A152" t="s">
        <v>320</v>
      </c>
    </row>
    <row r="153" spans="1:1" x14ac:dyDescent="0.25">
      <c r="A153" t="s">
        <v>109</v>
      </c>
    </row>
    <row r="154" spans="1:1" x14ac:dyDescent="0.25">
      <c r="A154" t="s">
        <v>155</v>
      </c>
    </row>
    <row r="155" spans="1:1" x14ac:dyDescent="0.25">
      <c r="A155" t="s">
        <v>110</v>
      </c>
    </row>
    <row r="156" spans="1:1" x14ac:dyDescent="0.25">
      <c r="A156" t="s">
        <v>111</v>
      </c>
    </row>
    <row r="157" spans="1:1" x14ac:dyDescent="0.25">
      <c r="A157" t="s">
        <v>321</v>
      </c>
    </row>
    <row r="158" spans="1:1" x14ac:dyDescent="0.25">
      <c r="A158" t="s">
        <v>112</v>
      </c>
    </row>
    <row r="159" spans="1:1" x14ac:dyDescent="0.25">
      <c r="A159" t="s">
        <v>322</v>
      </c>
    </row>
    <row r="160" spans="1:1" x14ac:dyDescent="0.25">
      <c r="A160" t="s">
        <v>156</v>
      </c>
    </row>
    <row r="161" spans="1:1" x14ac:dyDescent="0.25">
      <c r="A161" t="s">
        <v>113</v>
      </c>
    </row>
    <row r="162" spans="1:1" x14ac:dyDescent="0.25">
      <c r="A162" t="s">
        <v>323</v>
      </c>
    </row>
    <row r="163" spans="1:1" x14ac:dyDescent="0.25">
      <c r="A163" t="s">
        <v>324</v>
      </c>
    </row>
    <row r="164" spans="1:1" x14ac:dyDescent="0.25">
      <c r="A164" t="s">
        <v>157</v>
      </c>
    </row>
    <row r="165" spans="1:1" x14ac:dyDescent="0.25">
      <c r="A165" t="s">
        <v>114</v>
      </c>
    </row>
    <row r="166" spans="1:1" x14ac:dyDescent="0.25">
      <c r="A166" t="s">
        <v>158</v>
      </c>
    </row>
    <row r="167" spans="1:1" x14ac:dyDescent="0.25">
      <c r="A167" t="s">
        <v>325</v>
      </c>
    </row>
    <row r="168" spans="1:1" x14ac:dyDescent="0.25">
      <c r="A168" t="s">
        <v>326</v>
      </c>
    </row>
    <row r="169" spans="1:1" x14ac:dyDescent="0.25">
      <c r="A169" t="s">
        <v>115</v>
      </c>
    </row>
    <row r="170" spans="1:1" x14ac:dyDescent="0.25">
      <c r="A170" t="s">
        <v>327</v>
      </c>
    </row>
    <row r="171" spans="1:1" x14ac:dyDescent="0.25">
      <c r="A171" t="s">
        <v>116</v>
      </c>
    </row>
    <row r="172" spans="1:1" x14ac:dyDescent="0.25">
      <c r="A172" t="s">
        <v>117</v>
      </c>
    </row>
    <row r="173" spans="1:1" x14ac:dyDescent="0.25">
      <c r="A173" t="s">
        <v>118</v>
      </c>
    </row>
    <row r="174" spans="1:1" x14ac:dyDescent="0.25">
      <c r="A174" t="s">
        <v>159</v>
      </c>
    </row>
    <row r="175" spans="1:1" x14ac:dyDescent="0.25">
      <c r="A175" t="s">
        <v>328</v>
      </c>
    </row>
    <row r="176" spans="1:1" x14ac:dyDescent="0.25">
      <c r="A176" t="s">
        <v>329</v>
      </c>
    </row>
    <row r="177" spans="1:1" x14ac:dyDescent="0.25">
      <c r="A177" t="s">
        <v>160</v>
      </c>
    </row>
    <row r="178" spans="1:1" x14ac:dyDescent="0.25">
      <c r="A178" t="s">
        <v>119</v>
      </c>
    </row>
    <row r="179" spans="1:1" x14ac:dyDescent="0.25">
      <c r="A179" t="s">
        <v>330</v>
      </c>
    </row>
    <row r="180" spans="1:1" x14ac:dyDescent="0.25">
      <c r="A180" t="s">
        <v>331</v>
      </c>
    </row>
    <row r="181" spans="1:1" x14ac:dyDescent="0.25">
      <c r="A181" t="s">
        <v>332</v>
      </c>
    </row>
    <row r="182" spans="1:1" x14ac:dyDescent="0.25">
      <c r="A182" t="s">
        <v>333</v>
      </c>
    </row>
    <row r="183" spans="1:1" x14ac:dyDescent="0.25">
      <c r="A183" t="s">
        <v>161</v>
      </c>
    </row>
    <row r="184" spans="1:1" x14ac:dyDescent="0.25">
      <c r="A184" t="s">
        <v>334</v>
      </c>
    </row>
    <row r="185" spans="1:1" x14ac:dyDescent="0.25">
      <c r="A185" t="s">
        <v>135</v>
      </c>
    </row>
    <row r="186" spans="1:1" x14ac:dyDescent="0.25">
      <c r="A186" t="s">
        <v>335</v>
      </c>
    </row>
    <row r="187" spans="1:1" x14ac:dyDescent="0.25">
      <c r="A187" t="s">
        <v>336</v>
      </c>
    </row>
    <row r="188" spans="1:1" x14ac:dyDescent="0.25">
      <c r="A188" t="s">
        <v>120</v>
      </c>
    </row>
    <row r="189" spans="1:1" x14ac:dyDescent="0.25">
      <c r="A189" t="s">
        <v>162</v>
      </c>
    </row>
    <row r="190" spans="1:1" x14ac:dyDescent="0.25">
      <c r="A190" t="s">
        <v>163</v>
      </c>
    </row>
    <row r="191" spans="1:1" x14ac:dyDescent="0.25">
      <c r="A191" t="s">
        <v>121</v>
      </c>
    </row>
    <row r="192" spans="1:1" x14ac:dyDescent="0.25">
      <c r="A192" t="s">
        <v>337</v>
      </c>
    </row>
    <row r="193" spans="1:1" x14ac:dyDescent="0.25">
      <c r="A193" t="s">
        <v>136</v>
      </c>
    </row>
    <row r="194" spans="1:1" x14ac:dyDescent="0.25">
      <c r="A194" t="s">
        <v>122</v>
      </c>
    </row>
    <row r="195" spans="1:1" x14ac:dyDescent="0.25">
      <c r="A195" t="s">
        <v>338</v>
      </c>
    </row>
    <row r="196" spans="1:1" x14ac:dyDescent="0.25">
      <c r="A196" t="s">
        <v>123</v>
      </c>
    </row>
    <row r="197" spans="1:1" x14ac:dyDescent="0.25">
      <c r="A197" t="s">
        <v>339</v>
      </c>
    </row>
    <row r="198" spans="1:1" x14ac:dyDescent="0.25">
      <c r="A198" t="s">
        <v>164</v>
      </c>
    </row>
    <row r="199" spans="1:1" x14ac:dyDescent="0.25">
      <c r="A199" t="s">
        <v>165</v>
      </c>
    </row>
    <row r="200" spans="1:1" x14ac:dyDescent="0.25">
      <c r="A200" t="s">
        <v>340</v>
      </c>
    </row>
    <row r="201" spans="1:1" x14ac:dyDescent="0.25">
      <c r="A201" t="s">
        <v>341</v>
      </c>
    </row>
    <row r="202" spans="1:1" x14ac:dyDescent="0.25">
      <c r="A202" t="s">
        <v>342</v>
      </c>
    </row>
    <row r="203" spans="1:1" x14ac:dyDescent="0.25">
      <c r="A203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Statistics</vt:lpstr>
      <vt:lpstr>Updated Infographic</vt:lpstr>
      <vt:lpstr>Members as of 12-01-2020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2021-01-04T16:45:20Z</dcterms:modified>
</cp:coreProperties>
</file>